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firstSheet="2" activeTab="2"/>
  </bookViews>
  <sheets>
    <sheet name="Баланс киска 2 (4)" sheetId="1" r:id="rId1"/>
    <sheet name="list01" sheetId="2" r:id="rId2"/>
    <sheet name="list02" sheetId="3" r:id="rId3"/>
    <sheet name="list03" sheetId="4" r:id="rId4"/>
  </sheets>
  <definedNames>
    <definedName name="_xlnm.Print_Area" localSheetId="2">'list02'!$A$1:$D$63</definedName>
    <definedName name="_xlnm.Print_Area" localSheetId="3">'list03'!$A$1:$D$60</definedName>
  </definedNames>
  <calcPr fullCalcOnLoad="1"/>
</workbook>
</file>

<file path=xl/sharedStrings.xml><?xml version="1.0" encoding="utf-8"?>
<sst xmlns="http://schemas.openxmlformats.org/spreadsheetml/2006/main" count="279" uniqueCount="259">
  <si>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</si>
  <si>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</si>
  <si>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</si>
  <si>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</si>
  <si>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</si>
  <si>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</si>
  <si>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</si>
  <si>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</si>
  <si>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</si>
  <si>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</si>
  <si>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</si>
  <si>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</si>
  <si>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</si>
  <si>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</si>
  <si>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</si>
  <si>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</si>
  <si>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</si>
  <si>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</si>
  <si>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</si>
  <si>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</si>
  <si>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</si>
  <si>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</si>
  <si>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</si>
  <si>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</si>
  <si>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</si>
  <si>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</si>
  <si>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</si>
  <si>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</si>
  <si>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</si>
  <si>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</si>
  <si>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</si>
  <si>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</si>
  <si>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</si>
  <si>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</si>
  <si>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</si>
  <si>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</si>
  <si>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</si>
  <si>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</si>
  <si>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</si>
  <si>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</si>
  <si>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</si>
  <si>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</si>
  <si>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</si>
  <si>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</si>
  <si>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</si>
  <si>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</si>
  <si>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</si>
  <si>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</si>
  <si>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</si>
  <si>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</si>
  <si>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</si>
  <si>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</si>
  <si>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</si>
  <si>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</si>
  <si>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</si>
  <si>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</si>
  <si>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</si>
  <si>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</si>
  <si>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</si>
  <si>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</si>
  <si>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</si>
  <si>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</si>
  <si>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</si>
  <si>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</si>
  <si>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</si>
  <si>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</si>
  <si>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</si>
  <si>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</si>
  <si>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</si>
  <si>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</si>
  <si>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</si>
  <si>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</si>
  <si>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</si>
  <si>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</si>
  <si>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</si>
  <si>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</si>
  <si>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</si>
  <si>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</si>
  <si>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</si>
  <si>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</si>
  <si>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</si>
  <si>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</si>
  <si>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</si>
  <si>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</si>
  <si>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</si>
  <si>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</si>
  <si>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</si>
  <si>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</si>
  <si>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</si>
  <si>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</si>
  <si>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</si>
  <si>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</si>
  <si>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</si>
  <si>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</si>
  <si>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</si>
  <si>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</si>
  <si>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</si>
  <si>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</si>
  <si>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</si>
  <si>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</si>
  <si>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</si>
  <si>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</si>
  <si>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</si>
  <si>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</si>
  <si>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</si>
  <si>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</si>
  <si>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</si>
  <si>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</si>
  <si>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</si>
  <si>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</si>
  <si>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</si>
  <si>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</si>
  <si>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</si>
  <si>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</si>
  <si>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</si>
  <si>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</si>
  <si>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</si>
  <si>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</si>
  <si>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</si>
  <si>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</si>
  <si>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</si>
  <si>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</si>
  <si>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</si>
  <si>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</si>
  <si>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</si>
  <si>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</si>
  <si>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</si>
  <si>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</si>
  <si>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</si>
  <si>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</si>
  <si>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</si>
  <si>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</si>
  <si>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</si>
  <si>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</si>
  <si>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</si>
  <si>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</si>
  <si>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</si>
  <si>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</si>
  <si>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</si>
  <si>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</si>
  <si>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</si>
  <si>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</si>
  <si>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</si>
  <si>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</si>
  <si>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</si>
  <si>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</si>
  <si>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</si>
  <si>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</si>
  <si>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</si>
  <si>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</si>
  <si>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</si>
  <si>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</si>
  <si>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</si>
  <si>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</si>
  <si>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</si>
  <si>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</si>
  <si>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</si>
  <si>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</si>
  <si>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</si>
  <si>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</si>
  <si>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</si>
  <si>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</si>
  <si>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</si>
  <si>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</si>
  <si>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</si>
  <si>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</si>
  <si>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</si>
  <si>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</si>
  <si>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</si>
  <si>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</si>
  <si>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</si>
  <si>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</si>
  <si>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</si>
  <si>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</si>
  <si>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</si>
  <si>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</si>
  <si>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</si>
  <si>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</si>
  <si>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</si>
  <si>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</si>
  <si>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</si>
  <si>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</si>
  <si>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</si>
  <si>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</si>
  <si>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</si>
  <si>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</si>
  <si>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</si>
  <si>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</si>
  <si>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</si>
  <si>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</si>
  <si>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</si>
  <si>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</si>
  <si>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</si>
  <si>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</si>
  <si>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</si>
  <si>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</si>
  <si>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</si>
  <si>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</si>
  <si>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</si>
  <si>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</si>
  <si>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</si>
  <si>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</si>
  <si>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</si>
  <si>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</si>
  <si>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</si>
  <si>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</si>
  <si>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</si>
  <si>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</si>
  <si>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</si>
  <si>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</si>
  <si>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</si>
  <si>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</si>
  <si>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</si>
  <si>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</si>
  <si>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</si>
  <si>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</si>
  <si>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</si>
  <si>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</si>
  <si>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</si>
  <si>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</si>
  <si>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</si>
  <si>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</si>
  <si>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</si>
  <si>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</si>
  <si>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</si>
  <si>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</si>
  <si>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</si>
  <si>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</si>
  <si>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</si>
  <si>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</si>
  <si>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</si>
  <si>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</si>
  <si>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</si>
  <si>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</si>
  <si>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</si>
  <si>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</si>
  <si>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</si>
  <si>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</si>
  <si>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</si>
  <si>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</si>
  <si>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</si>
  <si>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Бухгалтерия баланси №1 -сонли шакл</t>
  </si>
  <si>
    <t>Бухгалтерия баланси №1-сонли шакл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</si>
  <si>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</si>
  <si>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</si>
  <si>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</si>
  <si>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</si>
  <si>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</si>
  <si>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</si>
  <si>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</si>
  <si>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</si>
  <si>
    <t>Андижондонмахсулотлари</t>
  </si>
  <si>
    <t>Счет</t>
  </si>
  <si>
    <t>Колдик</t>
  </si>
  <si>
    <t>Оборотлар</t>
  </si>
  <si>
    <t>Дебет</t>
  </si>
  <si>
    <t>Кредит</t>
  </si>
  <si>
    <t>Баланс</t>
  </si>
  <si>
    <t>2018 йил 1-9 ойлари учун киска баланс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</si>
</sst>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.00_р_._-;\-* #,##0.00_р_._-;_-* &quot;&quot;??_р_._-;_-@_-"/>
    <numFmt numFmtId="166" formatCode="#,##0.00&quot;р.&quot;"/>
    <numFmt numFmtId="167" formatCode="#,##0.0_ ;[Red]\-#,##0.0\ "/>
    <numFmt numFmtId="168" formatCode="#,##0_ ;[Red]\-#,##0\ 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_-* #,##0.0_р_._-;\-* #,##0.0_р_._-;_-* &quot;&quot;??_р_._-;_-@_-"/>
    <numFmt numFmtId="175" formatCode="_-* #,##0_р_._-;\-* #,##0_р_._-;_-* &quot;&quot;??_р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64" fontId="0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164" fontId="7" fillId="35" borderId="10" xfId="0" applyNumberFormat="1" applyFont="1" applyFill="1" applyBorder="1" applyAlignment="1">
      <alignment horizontal="right" vertical="center"/>
    </xf>
    <xf numFmtId="164" fontId="7" fillId="33" borderId="10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164" fontId="7" fillId="33" borderId="13" xfId="0" applyNumberFormat="1" applyFont="1" applyFill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35" borderId="13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7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7" fillId="35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 wrapText="1"/>
    </xf>
    <xf numFmtId="164" fontId="7" fillId="36" borderId="0" xfId="0" applyNumberFormat="1" applyFont="1" applyFill="1" applyAlignment="1">
      <alignment vertical="center"/>
    </xf>
    <xf numFmtId="0" fontId="9" fillId="0" borderId="0" xfId="53" applyAlignment="1">
      <alignment/>
      <protection/>
    </xf>
    <xf numFmtId="0" fontId="9" fillId="0" borderId="0" xfId="53">
      <alignment/>
      <protection/>
    </xf>
    <xf numFmtId="0" fontId="10" fillId="0" borderId="0" xfId="53" applyNumberFormat="1" applyFont="1" applyAlignment="1">
      <alignment horizontal="left"/>
      <protection/>
    </xf>
    <xf numFmtId="165" fontId="10" fillId="0" borderId="0" xfId="53" applyNumberFormat="1" applyFont="1" applyAlignment="1">
      <alignment horizontal="right"/>
      <protection/>
    </xf>
    <xf numFmtId="165" fontId="10" fillId="34" borderId="10" xfId="53" applyNumberFormat="1" applyFont="1" applyFill="1" applyBorder="1" applyAlignment="1">
      <alignment horizontal="center" vertical="center"/>
      <protection/>
    </xf>
    <xf numFmtId="164" fontId="0" fillId="37" borderId="0" xfId="0" applyNumberFormat="1" applyFont="1" applyFill="1" applyAlignment="1">
      <alignment vertical="center"/>
    </xf>
    <xf numFmtId="0" fontId="10" fillId="0" borderId="10" xfId="53" applyNumberFormat="1" applyFont="1" applyBorder="1" applyAlignment="1">
      <alignment horizontal="left"/>
      <protection/>
    </xf>
    <xf numFmtId="165" fontId="10" fillId="0" borderId="10" xfId="53" applyNumberFormat="1" applyFont="1" applyBorder="1" applyAlignment="1">
      <alignment horizontal="right"/>
      <protection/>
    </xf>
    <xf numFmtId="0" fontId="11" fillId="37" borderId="10" xfId="53" applyNumberFormat="1" applyFont="1" applyFill="1" applyBorder="1" applyAlignment="1">
      <alignment horizontal="left"/>
      <protection/>
    </xf>
    <xf numFmtId="165" fontId="11" fillId="37" borderId="10" xfId="53" applyNumberFormat="1" applyFont="1" applyFill="1" applyBorder="1" applyAlignment="1">
      <alignment horizontal="right"/>
      <protection/>
    </xf>
    <xf numFmtId="165" fontId="9" fillId="0" borderId="0" xfId="53" applyNumberFormat="1">
      <alignment/>
      <protection/>
    </xf>
    <xf numFmtId="43" fontId="9" fillId="0" borderId="0" xfId="53" applyNumberFormat="1">
      <alignment/>
      <protection/>
    </xf>
    <xf numFmtId="0" fontId="10" fillId="34" borderId="13" xfId="53" applyNumberFormat="1" applyFont="1" applyFill="1" applyBorder="1" applyAlignment="1">
      <alignment horizontal="center" vertical="center" wrapText="1"/>
      <protection/>
    </xf>
    <xf numFmtId="0" fontId="10" fillId="34" borderId="14" xfId="53" applyNumberFormat="1" applyFont="1" applyFill="1" applyBorder="1" applyAlignment="1">
      <alignment horizontal="center" vertical="center" wrapText="1"/>
      <protection/>
    </xf>
    <xf numFmtId="0" fontId="10" fillId="0" borderId="0" xfId="53" applyFont="1" applyAlignment="1">
      <alignment horizontal="center"/>
      <protection/>
    </xf>
    <xf numFmtId="165" fontId="10" fillId="34" borderId="10" xfId="53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3"/>
  <sheetViews>
    <sheetView zoomScalePageLayoutView="0" workbookViewId="0" topLeftCell="A175">
      <selection activeCell="F193" sqref="F193"/>
    </sheetView>
  </sheetViews>
  <sheetFormatPr defaultColWidth="9.140625" defaultRowHeight="12.75"/>
  <cols>
    <col min="1" max="1" width="6.28125" style="55" bestFit="1" customWidth="1"/>
    <col min="2" max="3" width="17.421875" style="56" bestFit="1" customWidth="1"/>
    <col min="4" max="5" width="18.7109375" style="56" bestFit="1" customWidth="1"/>
    <col min="6" max="7" width="17.421875" style="56" bestFit="1" customWidth="1"/>
    <col min="8" max="8" width="6.28125" style="55" bestFit="1" customWidth="1"/>
    <col min="9" max="9" width="9.140625" style="54" customWidth="1"/>
    <col min="10" max="11" width="19.28125" style="54" bestFit="1" customWidth="1"/>
    <col min="12" max="16384" width="9.140625" style="54" customWidth="1"/>
  </cols>
  <sheetData>
    <row r="1" spans="1:11" ht="12.75">
      <c r="A1" s="67" t="s">
        <v>251</v>
      </c>
      <c r="B1" s="67"/>
      <c r="C1" s="67"/>
      <c r="D1" s="67"/>
      <c r="E1" s="67"/>
      <c r="F1" s="67"/>
      <c r="G1" s="67"/>
      <c r="H1" s="53"/>
      <c r="I1" s="53"/>
      <c r="J1" s="53"/>
      <c r="K1" s="53"/>
    </row>
    <row r="2" spans="9:11" ht="12.75">
      <c r="I2" s="53"/>
      <c r="J2" s="53"/>
      <c r="K2" s="53"/>
    </row>
    <row r="3" spans="1:11" ht="12.75">
      <c r="A3" s="67" t="s">
        <v>258</v>
      </c>
      <c r="B3" s="67"/>
      <c r="C3" s="67"/>
      <c r="D3" s="67"/>
      <c r="E3" s="67"/>
      <c r="F3" s="67"/>
      <c r="G3" s="67"/>
      <c r="H3" s="53"/>
      <c r="I3" s="53"/>
      <c r="J3" s="53"/>
      <c r="K3" s="53"/>
    </row>
    <row r="4" spans="1:8" ht="15" customHeight="1">
      <c r="A4" s="65" t="s">
        <v>252</v>
      </c>
      <c r="B4" s="68" t="s">
        <v>253</v>
      </c>
      <c r="C4" s="68"/>
      <c r="D4" s="68" t="s">
        <v>254</v>
      </c>
      <c r="E4" s="68"/>
      <c r="F4" s="68" t="s">
        <v>253</v>
      </c>
      <c r="G4" s="68"/>
      <c r="H4" s="65" t="s">
        <v>252</v>
      </c>
    </row>
    <row r="5" spans="1:8" ht="15" customHeight="1">
      <c r="A5" s="66"/>
      <c r="B5" s="57" t="s">
        <v>255</v>
      </c>
      <c r="C5" s="57" t="s">
        <v>256</v>
      </c>
      <c r="D5" s="57" t="s">
        <v>255</v>
      </c>
      <c r="E5" s="57" t="s">
        <v>256</v>
      </c>
      <c r="F5" s="57" t="s">
        <v>255</v>
      </c>
      <c r="G5" s="57" t="s">
        <v>256</v>
      </c>
      <c r="H5" s="66"/>
    </row>
    <row r="6" spans="1:8" ht="12.75">
      <c r="A6" s="59">
        <v>120</v>
      </c>
      <c r="B6" s="60">
        <v>2525572994.41</v>
      </c>
      <c r="C6" s="60">
        <v>0</v>
      </c>
      <c r="D6" s="60">
        <v>913966953</v>
      </c>
      <c r="E6" s="60">
        <v>116419635</v>
      </c>
      <c r="F6" s="60">
        <v>3323120312.41</v>
      </c>
      <c r="G6" s="60">
        <v>0</v>
      </c>
      <c r="H6" s="59">
        <v>120</v>
      </c>
    </row>
    <row r="7" spans="1:8" ht="12.75">
      <c r="A7" s="59">
        <v>121</v>
      </c>
      <c r="B7" s="60">
        <v>6956239785</v>
      </c>
      <c r="C7" s="60">
        <v>0</v>
      </c>
      <c r="D7" s="60">
        <v>283361435</v>
      </c>
      <c r="E7" s="60">
        <v>0</v>
      </c>
      <c r="F7" s="60">
        <v>7239601220</v>
      </c>
      <c r="G7" s="60">
        <v>0</v>
      </c>
      <c r="H7" s="59">
        <v>121</v>
      </c>
    </row>
    <row r="8" spans="1:8" ht="12.75">
      <c r="A8" s="59">
        <v>130</v>
      </c>
      <c r="B8" s="60">
        <v>5128613552.42</v>
      </c>
      <c r="C8" s="60">
        <v>0</v>
      </c>
      <c r="D8" s="60">
        <v>4163220793</v>
      </c>
      <c r="E8" s="60">
        <v>3234029300</v>
      </c>
      <c r="F8" s="60">
        <v>6057805045.42</v>
      </c>
      <c r="G8" s="60">
        <v>0</v>
      </c>
      <c r="H8" s="59">
        <v>130</v>
      </c>
    </row>
    <row r="9" spans="1:8" ht="12.75">
      <c r="A9" s="59">
        <v>140</v>
      </c>
      <c r="B9" s="60">
        <v>129072142.97</v>
      </c>
      <c r="C9" s="60">
        <v>0</v>
      </c>
      <c r="D9" s="60">
        <v>35726618</v>
      </c>
      <c r="E9" s="60">
        <v>7150000</v>
      </c>
      <c r="F9" s="60">
        <v>157648760.97</v>
      </c>
      <c r="G9" s="60">
        <v>0</v>
      </c>
      <c r="H9" s="59">
        <v>140</v>
      </c>
    </row>
    <row r="10" spans="1:8" ht="12.75">
      <c r="A10" s="59">
        <v>150</v>
      </c>
      <c r="B10" s="60">
        <v>109506466.72</v>
      </c>
      <c r="C10" s="60">
        <v>0</v>
      </c>
      <c r="D10" s="60">
        <v>28470598</v>
      </c>
      <c r="E10" s="60">
        <v>6596000</v>
      </c>
      <c r="F10" s="60">
        <v>131381064.72</v>
      </c>
      <c r="G10" s="60">
        <v>0</v>
      </c>
      <c r="H10" s="59">
        <v>150</v>
      </c>
    </row>
    <row r="11" spans="1:8" ht="12.75">
      <c r="A11" s="59">
        <v>160</v>
      </c>
      <c r="B11" s="60">
        <v>549279547.24</v>
      </c>
      <c r="C11" s="60">
        <v>0</v>
      </c>
      <c r="D11" s="60">
        <v>187195661</v>
      </c>
      <c r="E11" s="60">
        <v>0</v>
      </c>
      <c r="F11" s="60">
        <v>736475208.24</v>
      </c>
      <c r="G11" s="60">
        <v>0</v>
      </c>
      <c r="H11" s="59">
        <v>160</v>
      </c>
    </row>
    <row r="12" spans="1:8" ht="12.75">
      <c r="A12" s="59">
        <v>170</v>
      </c>
      <c r="B12" s="60">
        <v>88446290</v>
      </c>
      <c r="C12" s="60">
        <v>0</v>
      </c>
      <c r="D12" s="60">
        <v>11763355</v>
      </c>
      <c r="E12" s="60">
        <v>0</v>
      </c>
      <c r="F12" s="60">
        <v>100209645</v>
      </c>
      <c r="G12" s="60">
        <v>0</v>
      </c>
      <c r="H12" s="59">
        <v>170</v>
      </c>
    </row>
    <row r="13" spans="1:8" ht="12.75">
      <c r="A13" s="59">
        <v>180</v>
      </c>
      <c r="B13" s="60">
        <v>1027039</v>
      </c>
      <c r="C13" s="60">
        <v>0</v>
      </c>
      <c r="D13" s="60">
        <v>160218</v>
      </c>
      <c r="E13" s="60">
        <v>0</v>
      </c>
      <c r="F13" s="60">
        <v>1187257</v>
      </c>
      <c r="G13" s="60">
        <v>0</v>
      </c>
      <c r="H13" s="59">
        <v>180</v>
      </c>
    </row>
    <row r="14" spans="1:8" ht="12.75">
      <c r="A14" s="59">
        <v>190</v>
      </c>
      <c r="B14" s="60">
        <v>305081414.8</v>
      </c>
      <c r="C14" s="60">
        <v>0</v>
      </c>
      <c r="D14" s="60">
        <v>113484793</v>
      </c>
      <c r="E14" s="60">
        <v>6500000</v>
      </c>
      <c r="F14" s="60">
        <v>412066207.8</v>
      </c>
      <c r="G14" s="60">
        <v>0</v>
      </c>
      <c r="H14" s="59">
        <v>190</v>
      </c>
    </row>
    <row r="15" spans="1:8" ht="12.75">
      <c r="A15" s="61">
        <v>1</v>
      </c>
      <c r="B15" s="62">
        <v>15792839232.559998</v>
      </c>
      <c r="C15" s="62">
        <v>0</v>
      </c>
      <c r="D15" s="62">
        <v>5737350424</v>
      </c>
      <c r="E15" s="62">
        <v>3370694935</v>
      </c>
      <c r="F15" s="62">
        <v>18159494721.559998</v>
      </c>
      <c r="G15" s="62">
        <v>0</v>
      </c>
      <c r="H15" s="61">
        <v>1</v>
      </c>
    </row>
    <row r="16" spans="1:8" ht="12.75">
      <c r="A16" s="59">
        <v>220</v>
      </c>
      <c r="B16" s="60">
        <v>0</v>
      </c>
      <c r="C16" s="60">
        <v>1715377395.39</v>
      </c>
      <c r="D16" s="60">
        <v>81769415</v>
      </c>
      <c r="E16" s="60">
        <v>649708286</v>
      </c>
      <c r="F16" s="60">
        <v>0</v>
      </c>
      <c r="G16" s="60">
        <v>2283316266.39</v>
      </c>
      <c r="H16" s="59">
        <v>220</v>
      </c>
    </row>
    <row r="17" spans="1:8" ht="12.75">
      <c r="A17" s="59">
        <v>221</v>
      </c>
      <c r="B17" s="60">
        <v>0</v>
      </c>
      <c r="C17" s="60">
        <v>2026524279</v>
      </c>
      <c r="D17" s="60">
        <v>0</v>
      </c>
      <c r="E17" s="60">
        <v>247860653</v>
      </c>
      <c r="F17" s="60">
        <v>0</v>
      </c>
      <c r="G17" s="60">
        <v>2274384932</v>
      </c>
      <c r="H17" s="59">
        <v>221</v>
      </c>
    </row>
    <row r="18" spans="1:8" ht="12.75">
      <c r="A18" s="59">
        <v>230</v>
      </c>
      <c r="B18" s="60">
        <v>0</v>
      </c>
      <c r="C18" s="60">
        <v>4393184933.36</v>
      </c>
      <c r="D18" s="60">
        <v>1220455591</v>
      </c>
      <c r="E18" s="60">
        <v>2079298599</v>
      </c>
      <c r="F18" s="60">
        <v>0</v>
      </c>
      <c r="G18" s="60">
        <v>5252027941.36</v>
      </c>
      <c r="H18" s="59">
        <v>230</v>
      </c>
    </row>
    <row r="19" spans="1:8" ht="12.75">
      <c r="A19" s="59">
        <v>240</v>
      </c>
      <c r="B19" s="60">
        <v>0</v>
      </c>
      <c r="C19" s="60">
        <v>65183385.96</v>
      </c>
      <c r="D19" s="60">
        <v>0</v>
      </c>
      <c r="E19" s="60">
        <v>21753089</v>
      </c>
      <c r="F19" s="60">
        <v>0</v>
      </c>
      <c r="G19" s="60">
        <v>86936474.96</v>
      </c>
      <c r="H19" s="59">
        <v>240</v>
      </c>
    </row>
    <row r="20" spans="1:8" ht="12.75">
      <c r="A20" s="59">
        <v>250</v>
      </c>
      <c r="B20" s="60">
        <v>0</v>
      </c>
      <c r="C20" s="60">
        <v>48439970.04</v>
      </c>
      <c r="D20" s="60">
        <v>0</v>
      </c>
      <c r="E20" s="60">
        <v>14303194</v>
      </c>
      <c r="F20" s="60">
        <v>0</v>
      </c>
      <c r="G20" s="60">
        <v>62743164.04</v>
      </c>
      <c r="H20" s="59">
        <v>250</v>
      </c>
    </row>
    <row r="21" spans="1:8" ht="12.75">
      <c r="A21" s="59">
        <v>260</v>
      </c>
      <c r="B21" s="60">
        <v>0</v>
      </c>
      <c r="C21" s="60">
        <v>142731185.94</v>
      </c>
      <c r="D21" s="60">
        <v>0</v>
      </c>
      <c r="E21" s="60">
        <v>95907836</v>
      </c>
      <c r="F21" s="60">
        <v>0</v>
      </c>
      <c r="G21" s="60">
        <v>238639021.94</v>
      </c>
      <c r="H21" s="59">
        <v>260</v>
      </c>
    </row>
    <row r="22" spans="1:8" ht="12.75">
      <c r="A22" s="59">
        <v>280</v>
      </c>
      <c r="B22" s="60">
        <v>0</v>
      </c>
      <c r="C22" s="60">
        <v>677613</v>
      </c>
      <c r="D22" s="60">
        <v>0</v>
      </c>
      <c r="E22" s="60">
        <v>66760</v>
      </c>
      <c r="F22" s="60">
        <v>0</v>
      </c>
      <c r="G22" s="60">
        <v>744373</v>
      </c>
      <c r="H22" s="59">
        <v>280</v>
      </c>
    </row>
    <row r="23" spans="1:8" ht="12.75">
      <c r="A23" s="59">
        <v>290</v>
      </c>
      <c r="B23" s="60">
        <v>0</v>
      </c>
      <c r="C23" s="60">
        <v>135466889.05</v>
      </c>
      <c r="D23" s="60">
        <v>0</v>
      </c>
      <c r="E23" s="60">
        <v>54728618</v>
      </c>
      <c r="F23" s="60">
        <v>0</v>
      </c>
      <c r="G23" s="60">
        <v>190195507.05</v>
      </c>
      <c r="H23" s="59">
        <v>290</v>
      </c>
    </row>
    <row r="24" spans="1:8" ht="12.75">
      <c r="A24" s="61">
        <v>2</v>
      </c>
      <c r="B24" s="62">
        <v>0</v>
      </c>
      <c r="C24" s="62">
        <v>8527585651.74</v>
      </c>
      <c r="D24" s="62">
        <v>1302225006</v>
      </c>
      <c r="E24" s="62">
        <v>3163627035</v>
      </c>
      <c r="F24" s="62">
        <v>0</v>
      </c>
      <c r="G24" s="62">
        <v>10388987680.74</v>
      </c>
      <c r="H24" s="61">
        <v>2</v>
      </c>
    </row>
    <row r="25" spans="1:8" ht="12.75">
      <c r="A25" s="59">
        <v>610</v>
      </c>
      <c r="B25" s="60">
        <v>20008272.24</v>
      </c>
      <c r="C25" s="60">
        <v>0</v>
      </c>
      <c r="D25" s="60">
        <v>0</v>
      </c>
      <c r="E25" s="60">
        <v>0</v>
      </c>
      <c r="F25" s="60">
        <v>20008272.24</v>
      </c>
      <c r="G25" s="60">
        <v>0</v>
      </c>
      <c r="H25" s="59">
        <v>610</v>
      </c>
    </row>
    <row r="26" spans="1:8" ht="12.75">
      <c r="A26" s="59">
        <v>611</v>
      </c>
      <c r="B26" s="60">
        <v>590525</v>
      </c>
      <c r="C26" s="60">
        <v>0</v>
      </c>
      <c r="D26" s="60">
        <v>0</v>
      </c>
      <c r="E26" s="60">
        <v>0</v>
      </c>
      <c r="F26" s="60">
        <v>590525</v>
      </c>
      <c r="G26" s="60">
        <v>0</v>
      </c>
      <c r="H26" s="59">
        <v>611</v>
      </c>
    </row>
    <row r="27" spans="1:8" ht="12.75">
      <c r="A27" s="59">
        <v>612</v>
      </c>
      <c r="B27" s="60">
        <v>317947120</v>
      </c>
      <c r="C27" s="60">
        <v>0</v>
      </c>
      <c r="D27" s="60">
        <v>0</v>
      </c>
      <c r="E27" s="60">
        <v>0</v>
      </c>
      <c r="F27" s="60">
        <v>317947120</v>
      </c>
      <c r="G27" s="60">
        <v>0</v>
      </c>
      <c r="H27" s="59">
        <v>612</v>
      </c>
    </row>
    <row r="28" spans="1:8" ht="12.75">
      <c r="A28" s="59">
        <v>620</v>
      </c>
      <c r="B28" s="60">
        <v>243145885</v>
      </c>
      <c r="C28" s="60">
        <v>0</v>
      </c>
      <c r="D28" s="60">
        <v>67275000</v>
      </c>
      <c r="E28" s="60">
        <v>70616365</v>
      </c>
      <c r="F28" s="60">
        <v>239804520</v>
      </c>
      <c r="G28" s="60">
        <v>0</v>
      </c>
      <c r="H28" s="59">
        <v>620</v>
      </c>
    </row>
    <row r="29" spans="1:8" ht="12.75">
      <c r="A29" s="59">
        <v>621</v>
      </c>
      <c r="B29" s="60">
        <v>9785298966.57</v>
      </c>
      <c r="C29" s="60">
        <v>0</v>
      </c>
      <c r="D29" s="60">
        <v>0</v>
      </c>
      <c r="E29" s="60">
        <v>0</v>
      </c>
      <c r="F29" s="60">
        <v>9785298966.57</v>
      </c>
      <c r="G29" s="60">
        <v>0</v>
      </c>
      <c r="H29" s="59">
        <v>621</v>
      </c>
    </row>
    <row r="30" spans="1:8" ht="12.75">
      <c r="A30" s="59">
        <v>622</v>
      </c>
      <c r="B30" s="60">
        <v>833278600</v>
      </c>
      <c r="C30" s="60">
        <v>0</v>
      </c>
      <c r="D30" s="60">
        <v>0</v>
      </c>
      <c r="E30" s="60">
        <v>0</v>
      </c>
      <c r="F30" s="60">
        <v>833278600</v>
      </c>
      <c r="G30" s="60">
        <v>0</v>
      </c>
      <c r="H30" s="59">
        <v>622</v>
      </c>
    </row>
    <row r="31" spans="1:8" ht="12.75">
      <c r="A31" s="59">
        <v>690</v>
      </c>
      <c r="B31" s="60">
        <v>5000000</v>
      </c>
      <c r="C31" s="60">
        <v>0</v>
      </c>
      <c r="D31" s="60">
        <v>0</v>
      </c>
      <c r="E31" s="60">
        <v>0</v>
      </c>
      <c r="F31" s="60">
        <v>5000000</v>
      </c>
      <c r="G31" s="60">
        <v>0</v>
      </c>
      <c r="H31" s="59">
        <v>690</v>
      </c>
    </row>
    <row r="32" spans="1:8" ht="12.75">
      <c r="A32" s="61">
        <v>6</v>
      </c>
      <c r="B32" s="62">
        <v>11205269368.81</v>
      </c>
      <c r="C32" s="62">
        <v>0</v>
      </c>
      <c r="D32" s="62">
        <v>67275000</v>
      </c>
      <c r="E32" s="62">
        <v>70616365</v>
      </c>
      <c r="F32" s="62">
        <v>11201928003.81</v>
      </c>
      <c r="G32" s="62">
        <v>0</v>
      </c>
      <c r="H32" s="61">
        <v>6</v>
      </c>
    </row>
    <row r="33" spans="1:8" ht="12.75">
      <c r="A33" s="59">
        <v>710</v>
      </c>
      <c r="B33" s="60">
        <v>12753408</v>
      </c>
      <c r="C33" s="60">
        <v>0</v>
      </c>
      <c r="D33" s="60">
        <v>374666950</v>
      </c>
      <c r="E33" s="60">
        <v>0</v>
      </c>
      <c r="F33" s="60">
        <v>387420358</v>
      </c>
      <c r="G33" s="60">
        <v>0</v>
      </c>
      <c r="H33" s="59">
        <v>710</v>
      </c>
    </row>
    <row r="34" spans="1:8" ht="12.75">
      <c r="A34" s="59">
        <v>720</v>
      </c>
      <c r="B34" s="60">
        <v>0</v>
      </c>
      <c r="C34" s="60">
        <v>0</v>
      </c>
      <c r="D34" s="60">
        <v>5018203260</v>
      </c>
      <c r="E34" s="60">
        <v>0</v>
      </c>
      <c r="F34" s="60">
        <v>5018203260</v>
      </c>
      <c r="G34" s="60">
        <v>0</v>
      </c>
      <c r="H34" s="59">
        <v>720</v>
      </c>
    </row>
    <row r="35" spans="1:8" ht="12.75">
      <c r="A35" s="61">
        <v>7</v>
      </c>
      <c r="B35" s="62">
        <v>12753408</v>
      </c>
      <c r="C35" s="62">
        <v>0</v>
      </c>
      <c r="D35" s="62">
        <v>5392870210</v>
      </c>
      <c r="E35" s="62">
        <v>0</v>
      </c>
      <c r="F35" s="62">
        <v>5405623618</v>
      </c>
      <c r="G35" s="62">
        <v>0</v>
      </c>
      <c r="H35" s="61">
        <v>7</v>
      </c>
    </row>
    <row r="36" spans="1:8" ht="12.75">
      <c r="A36" s="59">
        <v>810</v>
      </c>
      <c r="B36" s="60">
        <v>33309214</v>
      </c>
      <c r="C36" s="60">
        <v>0</v>
      </c>
      <c r="D36" s="60">
        <v>282546740</v>
      </c>
      <c r="E36" s="60">
        <v>0</v>
      </c>
      <c r="F36" s="60">
        <v>315855954</v>
      </c>
      <c r="G36" s="60">
        <v>0</v>
      </c>
      <c r="H36" s="59">
        <v>810</v>
      </c>
    </row>
    <row r="37" spans="1:8" ht="12.75">
      <c r="A37" s="61">
        <v>8</v>
      </c>
      <c r="B37" s="62">
        <v>33309214</v>
      </c>
      <c r="C37" s="62">
        <v>0</v>
      </c>
      <c r="D37" s="62">
        <v>282546740</v>
      </c>
      <c r="E37" s="62">
        <v>0</v>
      </c>
      <c r="F37" s="62">
        <v>315855954</v>
      </c>
      <c r="G37" s="62">
        <v>0</v>
      </c>
      <c r="H37" s="61">
        <v>8</v>
      </c>
    </row>
    <row r="38" spans="1:8" ht="12.75">
      <c r="A38" s="59">
        <v>930</v>
      </c>
      <c r="B38" s="60">
        <v>5072753983.3</v>
      </c>
      <c r="C38" s="60">
        <v>0</v>
      </c>
      <c r="D38" s="60">
        <v>0</v>
      </c>
      <c r="E38" s="60">
        <v>450216.96</v>
      </c>
      <c r="F38" s="60">
        <v>5072303766.34</v>
      </c>
      <c r="G38" s="60">
        <v>0</v>
      </c>
      <c r="H38" s="59">
        <v>930</v>
      </c>
    </row>
    <row r="39" spans="1:8" ht="12.75">
      <c r="A39" s="61">
        <v>9</v>
      </c>
      <c r="B39" s="62">
        <v>5072753983.3</v>
      </c>
      <c r="C39" s="62">
        <v>0</v>
      </c>
      <c r="D39" s="62">
        <v>0</v>
      </c>
      <c r="E39" s="62">
        <v>450216.96</v>
      </c>
      <c r="F39" s="62">
        <v>5072303766.34</v>
      </c>
      <c r="G39" s="62">
        <v>0</v>
      </c>
      <c r="H39" s="61">
        <v>9</v>
      </c>
    </row>
    <row r="40" spans="1:8" ht="12.75">
      <c r="A40" s="59">
        <v>1010</v>
      </c>
      <c r="B40" s="60">
        <v>34291207979.92</v>
      </c>
      <c r="C40" s="60">
        <v>0</v>
      </c>
      <c r="D40" s="60">
        <v>181484324080.11</v>
      </c>
      <c r="E40" s="60">
        <v>131870690873.79</v>
      </c>
      <c r="F40" s="60">
        <v>83904841186.24</v>
      </c>
      <c r="G40" s="60">
        <v>0</v>
      </c>
      <c r="H40" s="59">
        <v>1010</v>
      </c>
    </row>
    <row r="41" spans="1:8" ht="12.75">
      <c r="A41" s="59">
        <v>1011</v>
      </c>
      <c r="B41" s="60">
        <v>1656657776</v>
      </c>
      <c r="C41" s="60">
        <v>0</v>
      </c>
      <c r="D41" s="60">
        <v>1471586830</v>
      </c>
      <c r="E41" s="60">
        <v>3112304451</v>
      </c>
      <c r="F41" s="60">
        <v>15940155</v>
      </c>
      <c r="G41" s="60">
        <v>0</v>
      </c>
      <c r="H41" s="59">
        <v>1011</v>
      </c>
    </row>
    <row r="42" spans="1:8" ht="12.75">
      <c r="A42" s="59">
        <v>1020</v>
      </c>
      <c r="B42" s="60">
        <v>14443495.17</v>
      </c>
      <c r="C42" s="60">
        <v>0</v>
      </c>
      <c r="D42" s="60">
        <v>343800954</v>
      </c>
      <c r="E42" s="60">
        <v>353215886</v>
      </c>
      <c r="F42" s="60">
        <v>5028563.17</v>
      </c>
      <c r="G42" s="60">
        <v>0</v>
      </c>
      <c r="H42" s="59">
        <v>1020</v>
      </c>
    </row>
    <row r="43" spans="1:8" ht="12.75">
      <c r="A43" s="59">
        <v>1021</v>
      </c>
      <c r="B43" s="60">
        <v>36000000</v>
      </c>
      <c r="C43" s="60">
        <v>0</v>
      </c>
      <c r="D43" s="60">
        <v>0</v>
      </c>
      <c r="E43" s="60">
        <v>33000000</v>
      </c>
      <c r="F43" s="60">
        <v>3000000</v>
      </c>
      <c r="G43" s="60">
        <v>0</v>
      </c>
      <c r="H43" s="59">
        <v>1021</v>
      </c>
    </row>
    <row r="44" spans="1:8" ht="12.75">
      <c r="A44" s="59">
        <v>1041</v>
      </c>
      <c r="B44" s="60">
        <v>2055836527.08</v>
      </c>
      <c r="C44" s="60">
        <v>0</v>
      </c>
      <c r="D44" s="60">
        <v>1884672747</v>
      </c>
      <c r="E44" s="60">
        <v>1512459536</v>
      </c>
      <c r="F44" s="60">
        <v>2428049738.08</v>
      </c>
      <c r="G44" s="60">
        <v>0</v>
      </c>
      <c r="H44" s="59">
        <v>1041</v>
      </c>
    </row>
    <row r="45" spans="1:8" ht="12.75">
      <c r="A45" s="59">
        <v>1050</v>
      </c>
      <c r="B45" s="60">
        <v>15000000</v>
      </c>
      <c r="C45" s="60">
        <v>0</v>
      </c>
      <c r="D45" s="60">
        <v>6870000</v>
      </c>
      <c r="E45" s="60">
        <v>6870000</v>
      </c>
      <c r="F45" s="60">
        <v>15000000</v>
      </c>
      <c r="G45" s="60">
        <v>0</v>
      </c>
      <c r="H45" s="59">
        <v>1050</v>
      </c>
    </row>
    <row r="46" spans="1:8" ht="12.75">
      <c r="A46" s="59">
        <v>1061</v>
      </c>
      <c r="B46" s="60">
        <v>9802108</v>
      </c>
      <c r="C46" s="60">
        <v>0</v>
      </c>
      <c r="D46" s="60">
        <v>0</v>
      </c>
      <c r="E46" s="60">
        <v>0</v>
      </c>
      <c r="F46" s="60">
        <v>9802108</v>
      </c>
      <c r="G46" s="60">
        <v>0</v>
      </c>
      <c r="H46" s="59">
        <v>1061</v>
      </c>
    </row>
    <row r="47" spans="1:8" ht="12.75">
      <c r="A47" s="59">
        <v>1063</v>
      </c>
      <c r="B47" s="60">
        <v>17074902.97</v>
      </c>
      <c r="C47" s="60">
        <v>0</v>
      </c>
      <c r="D47" s="60">
        <v>1816328050</v>
      </c>
      <c r="E47" s="60">
        <v>1747096608</v>
      </c>
      <c r="F47" s="60">
        <v>86306344.97</v>
      </c>
      <c r="G47" s="60">
        <v>0</v>
      </c>
      <c r="H47" s="59">
        <v>1063</v>
      </c>
    </row>
    <row r="48" spans="1:8" ht="12.75">
      <c r="A48" s="59">
        <v>1064</v>
      </c>
      <c r="B48" s="60">
        <v>71200</v>
      </c>
      <c r="C48" s="60">
        <v>0</v>
      </c>
      <c r="D48" s="60">
        <v>0</v>
      </c>
      <c r="E48" s="60">
        <v>0</v>
      </c>
      <c r="F48" s="60">
        <v>71200</v>
      </c>
      <c r="G48" s="60">
        <v>0</v>
      </c>
      <c r="H48" s="59">
        <v>1064</v>
      </c>
    </row>
    <row r="49" spans="1:8" ht="12.75">
      <c r="A49" s="59">
        <v>1080</v>
      </c>
      <c r="B49" s="60">
        <v>240473802.26</v>
      </c>
      <c r="C49" s="60">
        <v>0</v>
      </c>
      <c r="D49" s="60">
        <v>311613007</v>
      </c>
      <c r="E49" s="60">
        <v>382244539</v>
      </c>
      <c r="F49" s="60">
        <v>169842270.26</v>
      </c>
      <c r="G49" s="60">
        <v>0</v>
      </c>
      <c r="H49" s="59">
        <v>1080</v>
      </c>
    </row>
    <row r="50" spans="1:8" ht="12.75">
      <c r="A50" s="59">
        <v>1090</v>
      </c>
      <c r="B50" s="60">
        <v>130647332.63</v>
      </c>
      <c r="C50" s="60">
        <v>0</v>
      </c>
      <c r="D50" s="60">
        <v>3204249795.2</v>
      </c>
      <c r="E50" s="60">
        <v>3177817443.2</v>
      </c>
      <c r="F50" s="60">
        <v>157079684.63</v>
      </c>
      <c r="G50" s="60">
        <v>0</v>
      </c>
      <c r="H50" s="59">
        <v>1090</v>
      </c>
    </row>
    <row r="51" spans="1:8" ht="12.75">
      <c r="A51" s="61">
        <v>10</v>
      </c>
      <c r="B51" s="62">
        <v>38467215124.03</v>
      </c>
      <c r="C51" s="62">
        <v>0</v>
      </c>
      <c r="D51" s="62">
        <v>190523445463.31</v>
      </c>
      <c r="E51" s="62">
        <v>142195699336.99</v>
      </c>
      <c r="F51" s="62">
        <v>86794961250.35</v>
      </c>
      <c r="G51" s="62">
        <v>0</v>
      </c>
      <c r="H51" s="61">
        <v>10</v>
      </c>
    </row>
    <row r="52" spans="1:8" ht="12.75">
      <c r="A52" s="59">
        <v>1110</v>
      </c>
      <c r="B52" s="60">
        <v>331983336.41</v>
      </c>
      <c r="C52" s="60">
        <v>0</v>
      </c>
      <c r="D52" s="60">
        <v>0</v>
      </c>
      <c r="E52" s="60">
        <v>0</v>
      </c>
      <c r="F52" s="60">
        <v>331983336.41</v>
      </c>
      <c r="G52" s="60">
        <v>0</v>
      </c>
      <c r="H52" s="59">
        <v>1110</v>
      </c>
    </row>
    <row r="53" spans="1:8" ht="12.75">
      <c r="A53" s="61">
        <v>11</v>
      </c>
      <c r="B53" s="62">
        <v>331983336.41</v>
      </c>
      <c r="C53" s="62">
        <v>0</v>
      </c>
      <c r="D53" s="62">
        <v>0</v>
      </c>
      <c r="E53" s="62">
        <v>0</v>
      </c>
      <c r="F53" s="62">
        <v>331983336.41</v>
      </c>
      <c r="G53" s="62">
        <v>0</v>
      </c>
      <c r="H53" s="61">
        <v>11</v>
      </c>
    </row>
    <row r="54" spans="1:8" ht="12.75">
      <c r="A54" s="59">
        <v>1510</v>
      </c>
      <c r="B54" s="60">
        <v>6346305196.38</v>
      </c>
      <c r="C54" s="60">
        <v>0</v>
      </c>
      <c r="D54" s="60">
        <v>3492993663.68</v>
      </c>
      <c r="E54" s="60">
        <v>2673155380.7</v>
      </c>
      <c r="F54" s="60">
        <v>7166143479.36</v>
      </c>
      <c r="G54" s="60">
        <v>0</v>
      </c>
      <c r="H54" s="59">
        <v>1510</v>
      </c>
    </row>
    <row r="55" spans="1:8" ht="12.75">
      <c r="A55" s="59">
        <v>1512</v>
      </c>
      <c r="B55" s="60">
        <v>794745809.8</v>
      </c>
      <c r="C55" s="60">
        <v>0</v>
      </c>
      <c r="D55" s="60">
        <v>870628808.45</v>
      </c>
      <c r="E55" s="60">
        <v>1665374618.25</v>
      </c>
      <c r="F55" s="60">
        <v>0</v>
      </c>
      <c r="G55" s="60">
        <v>0</v>
      </c>
      <c r="H55" s="59">
        <v>1512</v>
      </c>
    </row>
    <row r="56" spans="1:8" ht="12.75">
      <c r="A56" s="59">
        <v>1516</v>
      </c>
      <c r="B56" s="60">
        <v>0</v>
      </c>
      <c r="C56" s="60">
        <v>0</v>
      </c>
      <c r="D56" s="60">
        <v>199335693</v>
      </c>
      <c r="E56" s="60">
        <v>199335693</v>
      </c>
      <c r="F56" s="60">
        <v>0</v>
      </c>
      <c r="G56" s="60">
        <v>0</v>
      </c>
      <c r="H56" s="59">
        <v>1516</v>
      </c>
    </row>
    <row r="57" spans="1:8" ht="12.75">
      <c r="A57" s="59">
        <v>1517</v>
      </c>
      <c r="B57" s="60">
        <v>0</v>
      </c>
      <c r="C57" s="60">
        <v>0</v>
      </c>
      <c r="D57" s="60">
        <v>35284695</v>
      </c>
      <c r="E57" s="60">
        <v>35284695</v>
      </c>
      <c r="F57" s="60">
        <v>0</v>
      </c>
      <c r="G57" s="60">
        <v>0</v>
      </c>
      <c r="H57" s="59">
        <v>1517</v>
      </c>
    </row>
    <row r="58" spans="1:8" ht="12.75">
      <c r="A58" s="59">
        <v>1518</v>
      </c>
      <c r="B58" s="60">
        <v>0</v>
      </c>
      <c r="C58" s="60">
        <v>0</v>
      </c>
      <c r="D58" s="60">
        <v>76984788</v>
      </c>
      <c r="E58" s="60">
        <v>76984788</v>
      </c>
      <c r="F58" s="60">
        <v>0</v>
      </c>
      <c r="G58" s="60">
        <v>0</v>
      </c>
      <c r="H58" s="59">
        <v>1518</v>
      </c>
    </row>
    <row r="59" spans="1:8" ht="12.75">
      <c r="A59" s="59">
        <v>1519</v>
      </c>
      <c r="B59" s="60">
        <v>0</v>
      </c>
      <c r="C59" s="60">
        <v>0</v>
      </c>
      <c r="D59" s="60">
        <v>76984788</v>
      </c>
      <c r="E59" s="60">
        <v>76984788</v>
      </c>
      <c r="F59" s="60">
        <v>0</v>
      </c>
      <c r="G59" s="60">
        <v>0</v>
      </c>
      <c r="H59" s="59">
        <v>1519</v>
      </c>
    </row>
    <row r="60" spans="1:8" ht="12.75">
      <c r="A60" s="61">
        <v>15</v>
      </c>
      <c r="B60" s="62">
        <v>7141051006.18</v>
      </c>
      <c r="C60" s="62">
        <v>0</v>
      </c>
      <c r="D60" s="62">
        <v>4752212436.13</v>
      </c>
      <c r="E60" s="62">
        <v>4727119962.95</v>
      </c>
      <c r="F60" s="62">
        <v>7166143479.360002</v>
      </c>
      <c r="G60" s="62">
        <v>0</v>
      </c>
      <c r="H60" s="61">
        <v>15</v>
      </c>
    </row>
    <row r="61" spans="1:8" ht="12.75">
      <c r="A61" s="59">
        <v>1710</v>
      </c>
      <c r="B61" s="60">
        <v>1059661131.77</v>
      </c>
      <c r="C61" s="60">
        <v>0</v>
      </c>
      <c r="D61" s="60">
        <v>3212996977</v>
      </c>
      <c r="E61" s="60">
        <v>1121069773</v>
      </c>
      <c r="F61" s="60">
        <v>3151588335.77</v>
      </c>
      <c r="G61" s="60">
        <v>0</v>
      </c>
      <c r="H61" s="59">
        <v>1710</v>
      </c>
    </row>
    <row r="62" spans="1:8" ht="12.75">
      <c r="A62" s="61">
        <v>17</v>
      </c>
      <c r="B62" s="62">
        <v>1059661131.77</v>
      </c>
      <c r="C62" s="62">
        <v>0</v>
      </c>
      <c r="D62" s="62">
        <v>3212996977</v>
      </c>
      <c r="E62" s="62">
        <v>1121069773</v>
      </c>
      <c r="F62" s="62">
        <v>3151588335.77</v>
      </c>
      <c r="G62" s="62">
        <v>0</v>
      </c>
      <c r="H62" s="61">
        <v>17</v>
      </c>
    </row>
    <row r="63" spans="1:8" ht="12.75">
      <c r="A63" s="59">
        <v>1810</v>
      </c>
      <c r="B63" s="60">
        <v>0</v>
      </c>
      <c r="C63" s="60">
        <v>0</v>
      </c>
      <c r="D63" s="60">
        <v>5001900070.41</v>
      </c>
      <c r="E63" s="60">
        <v>1593884</v>
      </c>
      <c r="F63" s="60">
        <v>5000306186.41</v>
      </c>
      <c r="G63" s="60">
        <v>0</v>
      </c>
      <c r="H63" s="59">
        <v>1810</v>
      </c>
    </row>
    <row r="64" spans="1:8" ht="12.75">
      <c r="A64" s="61">
        <v>18</v>
      </c>
      <c r="B64" s="62">
        <v>0</v>
      </c>
      <c r="C64" s="62">
        <v>0</v>
      </c>
      <c r="D64" s="62">
        <v>5001900070.41</v>
      </c>
      <c r="E64" s="62">
        <v>1593884</v>
      </c>
      <c r="F64" s="62">
        <v>5000306186.41</v>
      </c>
      <c r="G64" s="62">
        <v>0</v>
      </c>
      <c r="H64" s="61">
        <v>18</v>
      </c>
    </row>
    <row r="65" spans="1:8" ht="12.75">
      <c r="A65" s="59">
        <v>2010</v>
      </c>
      <c r="B65" s="60">
        <v>0</v>
      </c>
      <c r="C65" s="60">
        <v>0</v>
      </c>
      <c r="D65" s="60">
        <v>23746004394.68</v>
      </c>
      <c r="E65" s="60">
        <v>23746004394.68</v>
      </c>
      <c r="F65" s="60">
        <v>0</v>
      </c>
      <c r="G65" s="60">
        <v>0</v>
      </c>
      <c r="H65" s="59">
        <v>2010</v>
      </c>
    </row>
    <row r="66" spans="1:8" ht="12.75">
      <c r="A66" s="59">
        <v>2011</v>
      </c>
      <c r="B66" s="60">
        <v>0</v>
      </c>
      <c r="C66" s="60">
        <v>0</v>
      </c>
      <c r="D66" s="60">
        <v>4298402897.47</v>
      </c>
      <c r="E66" s="60">
        <v>4298402897.47</v>
      </c>
      <c r="F66" s="60">
        <v>0</v>
      </c>
      <c r="G66" s="60">
        <v>0</v>
      </c>
      <c r="H66" s="59">
        <v>2011</v>
      </c>
    </row>
    <row r="67" spans="1:8" ht="12.75">
      <c r="A67" s="59">
        <v>2013</v>
      </c>
      <c r="B67" s="60">
        <v>0</v>
      </c>
      <c r="C67" s="60">
        <v>0</v>
      </c>
      <c r="D67" s="60">
        <v>3381388</v>
      </c>
      <c r="E67" s="60">
        <v>3381388</v>
      </c>
      <c r="F67" s="60">
        <v>0</v>
      </c>
      <c r="G67" s="60">
        <v>0</v>
      </c>
      <c r="H67" s="59">
        <v>2013</v>
      </c>
    </row>
    <row r="68" spans="1:8" ht="12.75">
      <c r="A68" s="59">
        <v>2014</v>
      </c>
      <c r="B68" s="60">
        <v>0</v>
      </c>
      <c r="C68" s="60">
        <v>0</v>
      </c>
      <c r="D68" s="60">
        <v>49102985</v>
      </c>
      <c r="E68" s="60">
        <v>49102985</v>
      </c>
      <c r="F68" s="60">
        <v>0</v>
      </c>
      <c r="G68" s="60">
        <v>0</v>
      </c>
      <c r="H68" s="59">
        <v>2014</v>
      </c>
    </row>
    <row r="69" spans="1:8" ht="12.75">
      <c r="A69" s="59">
        <v>2015</v>
      </c>
      <c r="B69" s="60">
        <v>0</v>
      </c>
      <c r="C69" s="60">
        <v>0</v>
      </c>
      <c r="D69" s="60">
        <v>1789216703</v>
      </c>
      <c r="E69" s="60">
        <v>1789216703</v>
      </c>
      <c r="F69" s="60">
        <v>0</v>
      </c>
      <c r="G69" s="60">
        <v>0</v>
      </c>
      <c r="H69" s="59">
        <v>2015</v>
      </c>
    </row>
    <row r="70" spans="1:8" ht="12.75">
      <c r="A70" s="59">
        <v>2016</v>
      </c>
      <c r="B70" s="60">
        <v>0</v>
      </c>
      <c r="C70" s="60">
        <v>0</v>
      </c>
      <c r="D70" s="60">
        <v>12108849664.95</v>
      </c>
      <c r="E70" s="60">
        <v>12108849664.95</v>
      </c>
      <c r="F70" s="60">
        <v>0</v>
      </c>
      <c r="G70" s="60">
        <v>0</v>
      </c>
      <c r="H70" s="59">
        <v>2016</v>
      </c>
    </row>
    <row r="71" spans="1:8" ht="12.75">
      <c r="A71" s="59">
        <v>2017</v>
      </c>
      <c r="B71" s="60">
        <v>0</v>
      </c>
      <c r="C71" s="60">
        <v>0</v>
      </c>
      <c r="D71" s="60">
        <v>6453112925.78</v>
      </c>
      <c r="E71" s="60">
        <v>6453112925.78</v>
      </c>
      <c r="F71" s="60">
        <v>0</v>
      </c>
      <c r="G71" s="60">
        <v>0</v>
      </c>
      <c r="H71" s="59">
        <v>2017</v>
      </c>
    </row>
    <row r="72" spans="1:8" ht="12.75">
      <c r="A72" s="59">
        <v>2018</v>
      </c>
      <c r="B72" s="60">
        <v>0</v>
      </c>
      <c r="C72" s="60">
        <v>0</v>
      </c>
      <c r="D72" s="60">
        <v>7214854958.98</v>
      </c>
      <c r="E72" s="60">
        <v>7214854958.98</v>
      </c>
      <c r="F72" s="60">
        <v>0</v>
      </c>
      <c r="G72" s="60">
        <v>0</v>
      </c>
      <c r="H72" s="59">
        <v>2018</v>
      </c>
    </row>
    <row r="73" spans="1:8" ht="12.75">
      <c r="A73" s="59">
        <v>2019</v>
      </c>
      <c r="B73" s="60">
        <v>0</v>
      </c>
      <c r="C73" s="60">
        <v>0</v>
      </c>
      <c r="D73" s="60">
        <v>7522752797.33</v>
      </c>
      <c r="E73" s="60">
        <v>7522752797.33</v>
      </c>
      <c r="F73" s="60">
        <v>0</v>
      </c>
      <c r="G73" s="60">
        <v>0</v>
      </c>
      <c r="H73" s="59">
        <v>2019</v>
      </c>
    </row>
    <row r="74" spans="1:8" ht="12.75">
      <c r="A74" s="59">
        <v>2020</v>
      </c>
      <c r="B74" s="60">
        <v>0</v>
      </c>
      <c r="C74" s="60">
        <v>0</v>
      </c>
      <c r="D74" s="60">
        <v>1104000</v>
      </c>
      <c r="E74" s="60">
        <v>1104000</v>
      </c>
      <c r="F74" s="60">
        <v>0</v>
      </c>
      <c r="G74" s="60">
        <v>0</v>
      </c>
      <c r="H74" s="59">
        <v>2020</v>
      </c>
    </row>
    <row r="75" spans="1:8" ht="12.75">
      <c r="A75" s="61">
        <v>20</v>
      </c>
      <c r="B75" s="62">
        <v>0</v>
      </c>
      <c r="C75" s="62">
        <v>0</v>
      </c>
      <c r="D75" s="62">
        <v>63186782715.19</v>
      </c>
      <c r="E75" s="62">
        <v>63186782715.19</v>
      </c>
      <c r="F75" s="62">
        <v>0</v>
      </c>
      <c r="G75" s="62">
        <v>0</v>
      </c>
      <c r="H75" s="61">
        <v>20</v>
      </c>
    </row>
    <row r="76" spans="1:8" ht="12.75">
      <c r="A76" s="59">
        <v>2310</v>
      </c>
      <c r="B76" s="60">
        <v>0</v>
      </c>
      <c r="C76" s="60">
        <v>0</v>
      </c>
      <c r="D76" s="60">
        <v>31161797411</v>
      </c>
      <c r="E76" s="60">
        <v>31161797411</v>
      </c>
      <c r="F76" s="60">
        <v>0</v>
      </c>
      <c r="G76" s="60">
        <v>0</v>
      </c>
      <c r="H76" s="59">
        <v>2310</v>
      </c>
    </row>
    <row r="77" spans="1:8" ht="12.75">
      <c r="A77" s="59">
        <v>2311</v>
      </c>
      <c r="B77" s="60">
        <v>0</v>
      </c>
      <c r="C77" s="60">
        <v>0</v>
      </c>
      <c r="D77" s="60">
        <v>384529604</v>
      </c>
      <c r="E77" s="60">
        <v>384529604</v>
      </c>
      <c r="F77" s="60">
        <v>0</v>
      </c>
      <c r="G77" s="60">
        <v>0</v>
      </c>
      <c r="H77" s="59">
        <v>2311</v>
      </c>
    </row>
    <row r="78" spans="1:8" ht="12.75">
      <c r="A78" s="59">
        <v>2312</v>
      </c>
      <c r="B78" s="60">
        <v>0</v>
      </c>
      <c r="C78" s="60">
        <v>0</v>
      </c>
      <c r="D78" s="60">
        <v>2945602</v>
      </c>
      <c r="E78" s="60">
        <v>2945602</v>
      </c>
      <c r="F78" s="60">
        <v>0</v>
      </c>
      <c r="G78" s="60">
        <v>0</v>
      </c>
      <c r="H78" s="59">
        <v>2312</v>
      </c>
    </row>
    <row r="79" spans="1:8" ht="12.75">
      <c r="A79" s="59">
        <v>2313</v>
      </c>
      <c r="B79" s="60">
        <v>0</v>
      </c>
      <c r="C79" s="60">
        <v>0</v>
      </c>
      <c r="D79" s="60">
        <v>296086279</v>
      </c>
      <c r="E79" s="60">
        <v>296086279</v>
      </c>
      <c r="F79" s="60">
        <v>0</v>
      </c>
      <c r="G79" s="60">
        <v>0</v>
      </c>
      <c r="H79" s="59">
        <v>2313</v>
      </c>
    </row>
    <row r="80" spans="1:8" ht="12.75">
      <c r="A80" s="59">
        <v>2314</v>
      </c>
      <c r="B80" s="60">
        <v>0</v>
      </c>
      <c r="C80" s="60">
        <v>0</v>
      </c>
      <c r="D80" s="60">
        <v>187036688</v>
      </c>
      <c r="E80" s="60">
        <v>187036688</v>
      </c>
      <c r="F80" s="60">
        <v>0</v>
      </c>
      <c r="G80" s="60">
        <v>0</v>
      </c>
      <c r="H80" s="59">
        <v>2314</v>
      </c>
    </row>
    <row r="81" spans="1:8" ht="12.75">
      <c r="A81" s="59">
        <v>2315</v>
      </c>
      <c r="B81" s="60">
        <v>0</v>
      </c>
      <c r="C81" s="60">
        <v>0</v>
      </c>
      <c r="D81" s="60">
        <v>105022832</v>
      </c>
      <c r="E81" s="60">
        <v>105022832</v>
      </c>
      <c r="F81" s="60">
        <v>0</v>
      </c>
      <c r="G81" s="60">
        <v>0</v>
      </c>
      <c r="H81" s="59">
        <v>2315</v>
      </c>
    </row>
    <row r="82" spans="1:8" ht="12.75">
      <c r="A82" s="59">
        <v>2316</v>
      </c>
      <c r="B82" s="60">
        <v>0</v>
      </c>
      <c r="C82" s="60">
        <v>0</v>
      </c>
      <c r="D82" s="60">
        <v>275399694</v>
      </c>
      <c r="E82" s="60">
        <v>275399694</v>
      </c>
      <c r="F82" s="60">
        <v>0</v>
      </c>
      <c r="G82" s="60">
        <v>0</v>
      </c>
      <c r="H82" s="59">
        <v>2316</v>
      </c>
    </row>
    <row r="83" spans="1:8" ht="12.75">
      <c r="A83" s="59">
        <v>2317</v>
      </c>
      <c r="B83" s="60">
        <v>0</v>
      </c>
      <c r="C83" s="60">
        <v>0</v>
      </c>
      <c r="D83" s="60">
        <v>1642588980</v>
      </c>
      <c r="E83" s="60">
        <v>1642588980</v>
      </c>
      <c r="F83" s="60">
        <v>0</v>
      </c>
      <c r="G83" s="60">
        <v>0</v>
      </c>
      <c r="H83" s="59">
        <v>2317</v>
      </c>
    </row>
    <row r="84" spans="1:8" ht="12.75">
      <c r="A84" s="61">
        <v>23</v>
      </c>
      <c r="B84" s="62">
        <v>0</v>
      </c>
      <c r="C84" s="62">
        <v>0</v>
      </c>
      <c r="D84" s="62">
        <v>34055407090</v>
      </c>
      <c r="E84" s="62">
        <v>34055407090</v>
      </c>
      <c r="F84" s="62">
        <v>0</v>
      </c>
      <c r="G84" s="62">
        <v>0</v>
      </c>
      <c r="H84" s="61">
        <v>23</v>
      </c>
    </row>
    <row r="85" spans="1:8" ht="12.75">
      <c r="A85" s="59">
        <v>2510</v>
      </c>
      <c r="B85" s="60">
        <v>0</v>
      </c>
      <c r="C85" s="60">
        <v>0</v>
      </c>
      <c r="D85" s="60">
        <v>334481806</v>
      </c>
      <c r="E85" s="60">
        <v>334481806</v>
      </c>
      <c r="F85" s="60">
        <v>0</v>
      </c>
      <c r="G85" s="60">
        <v>0</v>
      </c>
      <c r="H85" s="59">
        <v>2510</v>
      </c>
    </row>
    <row r="86" spans="1:8" ht="12.75">
      <c r="A86" s="61">
        <v>25</v>
      </c>
      <c r="B86" s="62">
        <v>0</v>
      </c>
      <c r="C86" s="62">
        <v>0</v>
      </c>
      <c r="D86" s="62">
        <v>334481806</v>
      </c>
      <c r="E86" s="62">
        <v>334481806</v>
      </c>
      <c r="F86" s="62">
        <v>0</v>
      </c>
      <c r="G86" s="62">
        <v>0</v>
      </c>
      <c r="H86" s="61">
        <v>25</v>
      </c>
    </row>
    <row r="87" spans="1:8" ht="12.75">
      <c r="A87" s="59">
        <v>2810</v>
      </c>
      <c r="B87" s="60">
        <v>13437535.08</v>
      </c>
      <c r="C87" s="60">
        <v>0</v>
      </c>
      <c r="D87" s="60">
        <v>18897692990.69</v>
      </c>
      <c r="E87" s="60">
        <v>17544187520.68</v>
      </c>
      <c r="F87" s="60">
        <v>1366943005.09</v>
      </c>
      <c r="G87" s="60">
        <v>0</v>
      </c>
      <c r="H87" s="59">
        <v>2810</v>
      </c>
    </row>
    <row r="88" spans="1:8" ht="12.75">
      <c r="A88" s="59">
        <v>2811</v>
      </c>
      <c r="B88" s="60">
        <v>2552199.72</v>
      </c>
      <c r="C88" s="60">
        <v>0</v>
      </c>
      <c r="D88" s="60">
        <v>4223129444.47</v>
      </c>
      <c r="E88" s="60">
        <v>3990130170.44</v>
      </c>
      <c r="F88" s="60">
        <v>235551473.75</v>
      </c>
      <c r="G88" s="60">
        <v>0</v>
      </c>
      <c r="H88" s="59">
        <v>2811</v>
      </c>
    </row>
    <row r="89" spans="1:8" ht="12.75">
      <c r="A89" s="59">
        <v>2815</v>
      </c>
      <c r="B89" s="60">
        <v>0</v>
      </c>
      <c r="C89" s="60">
        <v>0</v>
      </c>
      <c r="D89" s="60">
        <v>1789216703</v>
      </c>
      <c r="E89" s="60">
        <v>1765809131</v>
      </c>
      <c r="F89" s="60">
        <v>23407572</v>
      </c>
      <c r="G89" s="60">
        <v>0</v>
      </c>
      <c r="H89" s="59">
        <v>2815</v>
      </c>
    </row>
    <row r="90" spans="1:8" ht="12.75">
      <c r="A90" s="59">
        <v>2816</v>
      </c>
      <c r="B90" s="60">
        <v>0</v>
      </c>
      <c r="C90" s="60">
        <v>0</v>
      </c>
      <c r="D90" s="60">
        <v>12501769423.95</v>
      </c>
      <c r="E90" s="60">
        <v>9214201132</v>
      </c>
      <c r="F90" s="60">
        <v>3287568291.95</v>
      </c>
      <c r="G90" s="60">
        <v>0</v>
      </c>
      <c r="H90" s="59">
        <v>2816</v>
      </c>
    </row>
    <row r="91" spans="1:8" ht="12.75">
      <c r="A91" s="59">
        <v>2817</v>
      </c>
      <c r="B91" s="60">
        <v>0</v>
      </c>
      <c r="C91" s="60">
        <v>0</v>
      </c>
      <c r="D91" s="60">
        <v>6783721140.78</v>
      </c>
      <c r="E91" s="60">
        <v>6064430419</v>
      </c>
      <c r="F91" s="60">
        <v>719290721.78</v>
      </c>
      <c r="G91" s="60">
        <v>0</v>
      </c>
      <c r="H91" s="59">
        <v>2817</v>
      </c>
    </row>
    <row r="92" spans="1:8" ht="12.75">
      <c r="A92" s="59">
        <v>2818</v>
      </c>
      <c r="B92" s="60">
        <v>0</v>
      </c>
      <c r="C92" s="60">
        <v>0</v>
      </c>
      <c r="D92" s="60">
        <v>7239796785.98</v>
      </c>
      <c r="E92" s="60">
        <v>6048739694</v>
      </c>
      <c r="F92" s="60">
        <v>1191057091.98</v>
      </c>
      <c r="G92" s="60">
        <v>0</v>
      </c>
      <c r="H92" s="59">
        <v>2818</v>
      </c>
    </row>
    <row r="93" spans="1:8" ht="12.75">
      <c r="A93" s="59">
        <v>2819</v>
      </c>
      <c r="B93" s="60">
        <v>0</v>
      </c>
      <c r="C93" s="60">
        <v>0</v>
      </c>
      <c r="D93" s="60">
        <v>7632336046.33</v>
      </c>
      <c r="E93" s="60">
        <v>5500552581</v>
      </c>
      <c r="F93" s="60">
        <v>2131783465.33</v>
      </c>
      <c r="G93" s="60">
        <v>0</v>
      </c>
      <c r="H93" s="59">
        <v>2819</v>
      </c>
    </row>
    <row r="94" spans="1:8" ht="12.75">
      <c r="A94" s="59">
        <v>2820</v>
      </c>
      <c r="B94" s="60">
        <v>232285683</v>
      </c>
      <c r="C94" s="60">
        <v>0</v>
      </c>
      <c r="D94" s="60">
        <v>1104000</v>
      </c>
      <c r="E94" s="60">
        <v>86875423.71</v>
      </c>
      <c r="F94" s="60">
        <v>146514259.29</v>
      </c>
      <c r="G94" s="60">
        <v>0</v>
      </c>
      <c r="H94" s="59">
        <v>2820</v>
      </c>
    </row>
    <row r="95" spans="1:8" ht="12.75">
      <c r="A95" s="61">
        <v>28</v>
      </c>
      <c r="B95" s="62">
        <v>248275417.8</v>
      </c>
      <c r="C95" s="62">
        <v>0</v>
      </c>
      <c r="D95" s="62">
        <v>59068766535.2</v>
      </c>
      <c r="E95" s="62">
        <v>50214926071.829994</v>
      </c>
      <c r="F95" s="62">
        <v>9102115881.170006</v>
      </c>
      <c r="G95" s="62">
        <v>0</v>
      </c>
      <c r="H95" s="61">
        <v>28</v>
      </c>
    </row>
    <row r="96" spans="1:8" ht="12.75">
      <c r="A96" s="59">
        <v>2910</v>
      </c>
      <c r="B96" s="60">
        <v>238008000</v>
      </c>
      <c r="C96" s="60">
        <v>0</v>
      </c>
      <c r="D96" s="60">
        <v>0</v>
      </c>
      <c r="E96" s="60">
        <v>16884050.22</v>
      </c>
      <c r="F96" s="60">
        <v>221123949.78</v>
      </c>
      <c r="G96" s="60">
        <v>0</v>
      </c>
      <c r="H96" s="59">
        <v>2910</v>
      </c>
    </row>
    <row r="97" spans="1:8" ht="12.75">
      <c r="A97" s="59">
        <v>2911</v>
      </c>
      <c r="B97" s="60">
        <v>0</v>
      </c>
      <c r="C97" s="60">
        <v>0</v>
      </c>
      <c r="D97" s="60">
        <v>1251627226</v>
      </c>
      <c r="E97" s="60">
        <v>610738080</v>
      </c>
      <c r="F97" s="60">
        <v>640889146</v>
      </c>
      <c r="G97" s="60">
        <v>0</v>
      </c>
      <c r="H97" s="59">
        <v>2911</v>
      </c>
    </row>
    <row r="98" spans="1:8" ht="12.75">
      <c r="A98" s="59">
        <v>2912</v>
      </c>
      <c r="B98" s="60">
        <v>8239050</v>
      </c>
      <c r="C98" s="60">
        <v>0</v>
      </c>
      <c r="D98" s="60">
        <v>-69560</v>
      </c>
      <c r="E98" s="60">
        <v>2295450</v>
      </c>
      <c r="F98" s="60">
        <v>5874040</v>
      </c>
      <c r="G98" s="60">
        <v>0</v>
      </c>
      <c r="H98" s="59">
        <v>2912</v>
      </c>
    </row>
    <row r="99" spans="1:8" ht="12.75">
      <c r="A99" s="59">
        <v>2920</v>
      </c>
      <c r="B99" s="60">
        <v>43230884.85</v>
      </c>
      <c r="C99" s="60">
        <v>0</v>
      </c>
      <c r="D99" s="60">
        <v>4814931944.6</v>
      </c>
      <c r="E99" s="60">
        <v>4247904829</v>
      </c>
      <c r="F99" s="60">
        <v>610258000.45</v>
      </c>
      <c r="G99" s="60">
        <v>0</v>
      </c>
      <c r="H99" s="59">
        <v>2920</v>
      </c>
    </row>
    <row r="100" spans="1:8" ht="12.75">
      <c r="A100" s="59">
        <v>2950</v>
      </c>
      <c r="B100" s="60">
        <v>3075</v>
      </c>
      <c r="C100" s="60">
        <v>0</v>
      </c>
      <c r="D100" s="60">
        <v>0</v>
      </c>
      <c r="E100" s="60">
        <v>3075</v>
      </c>
      <c r="F100" s="60">
        <v>0</v>
      </c>
      <c r="G100" s="60">
        <v>0</v>
      </c>
      <c r="H100" s="59">
        <v>2950</v>
      </c>
    </row>
    <row r="101" spans="1:8" ht="12.75">
      <c r="A101" s="59">
        <v>2980</v>
      </c>
      <c r="B101" s="60">
        <v>0</v>
      </c>
      <c r="C101" s="60">
        <v>0</v>
      </c>
      <c r="D101" s="60">
        <v>0</v>
      </c>
      <c r="E101" s="60">
        <v>-1.1</v>
      </c>
      <c r="F101" s="60">
        <v>1.1</v>
      </c>
      <c r="G101" s="60">
        <v>0</v>
      </c>
      <c r="H101" s="59">
        <v>2980</v>
      </c>
    </row>
    <row r="102" spans="1:8" ht="12.75">
      <c r="A102" s="61">
        <v>29</v>
      </c>
      <c r="B102" s="62">
        <v>289481009.85</v>
      </c>
      <c r="C102" s="62">
        <v>0</v>
      </c>
      <c r="D102" s="62">
        <v>6066489610.6</v>
      </c>
      <c r="E102" s="62">
        <v>4877825483.12</v>
      </c>
      <c r="F102" s="62">
        <v>1478145137.3300009</v>
      </c>
      <c r="G102" s="62">
        <v>0</v>
      </c>
      <c r="H102" s="61">
        <v>29</v>
      </c>
    </row>
    <row r="103" spans="1:8" ht="12.75">
      <c r="A103" s="59">
        <v>3190</v>
      </c>
      <c r="B103" s="60">
        <v>0</v>
      </c>
      <c r="C103" s="60">
        <v>0</v>
      </c>
      <c r="D103" s="60">
        <v>1511518563.4</v>
      </c>
      <c r="E103" s="60">
        <f>370130181.45+200000000</f>
        <v>570130181.45</v>
      </c>
      <c r="F103" s="60">
        <f>+D103-E103</f>
        <v>941388381.95</v>
      </c>
      <c r="G103" s="60">
        <v>0</v>
      </c>
      <c r="H103" s="59">
        <v>3190</v>
      </c>
    </row>
    <row r="104" spans="1:8" ht="12.75">
      <c r="A104" s="59">
        <v>3191</v>
      </c>
      <c r="B104" s="60">
        <v>0</v>
      </c>
      <c r="C104" s="60">
        <v>0</v>
      </c>
      <c r="D104" s="60">
        <v>1250430513.56</v>
      </c>
      <c r="E104" s="60">
        <v>1250430513.56</v>
      </c>
      <c r="F104" s="60">
        <v>0</v>
      </c>
      <c r="G104" s="60">
        <v>0</v>
      </c>
      <c r="H104" s="59">
        <v>3191</v>
      </c>
    </row>
    <row r="105" spans="1:8" ht="12.75">
      <c r="A105" s="59">
        <v>3192</v>
      </c>
      <c r="B105" s="60">
        <v>0</v>
      </c>
      <c r="C105" s="60">
        <v>0</v>
      </c>
      <c r="D105" s="60">
        <v>624460909</v>
      </c>
      <c r="E105" s="60">
        <v>624460909</v>
      </c>
      <c r="F105" s="60">
        <v>0</v>
      </c>
      <c r="G105" s="60">
        <v>0</v>
      </c>
      <c r="H105" s="59">
        <v>3192</v>
      </c>
    </row>
    <row r="106" spans="1:8" ht="12.75">
      <c r="A106" s="59">
        <v>3193</v>
      </c>
      <c r="B106" s="60">
        <v>0</v>
      </c>
      <c r="C106" s="60">
        <v>0</v>
      </c>
      <c r="D106" s="60">
        <v>514703824</v>
      </c>
      <c r="E106" s="60">
        <v>514703824</v>
      </c>
      <c r="F106" s="60">
        <v>0</v>
      </c>
      <c r="G106" s="60">
        <v>0</v>
      </c>
      <c r="H106" s="59">
        <v>3193</v>
      </c>
    </row>
    <row r="107" spans="1:8" ht="12.75">
      <c r="A107" s="59">
        <v>3194</v>
      </c>
      <c r="B107" s="60">
        <v>0</v>
      </c>
      <c r="C107" s="60">
        <v>0</v>
      </c>
      <c r="D107" s="60">
        <v>766060466</v>
      </c>
      <c r="E107" s="60">
        <v>766060466</v>
      </c>
      <c r="F107" s="60">
        <v>0</v>
      </c>
      <c r="G107" s="60">
        <v>0</v>
      </c>
      <c r="H107" s="59">
        <v>3194</v>
      </c>
    </row>
    <row r="108" spans="1:8" ht="12.75">
      <c r="A108" s="61">
        <v>31</v>
      </c>
      <c r="B108" s="62">
        <v>0</v>
      </c>
      <c r="C108" s="62">
        <v>0</v>
      </c>
      <c r="D108" s="62">
        <f>SUM(D103:D107)</f>
        <v>4667174275.96</v>
      </c>
      <c r="E108" s="62">
        <f>SUM(E103:E107)</f>
        <v>3725785894.01</v>
      </c>
      <c r="F108" s="62">
        <f>SUM(F103:F107)</f>
        <v>941388381.95</v>
      </c>
      <c r="G108" s="62">
        <v>0</v>
      </c>
      <c r="H108" s="61">
        <v>31</v>
      </c>
    </row>
    <row r="109" spans="1:8" ht="12.75">
      <c r="A109" s="59">
        <v>4010</v>
      </c>
      <c r="B109" s="60">
        <v>764689055.93</v>
      </c>
      <c r="C109" s="60">
        <v>0</v>
      </c>
      <c r="D109" s="60">
        <v>34091818883.76</v>
      </c>
      <c r="E109" s="60">
        <v>34069865192</v>
      </c>
      <c r="F109" s="60">
        <v>786642747.69</v>
      </c>
      <c r="G109" s="60">
        <v>0</v>
      </c>
      <c r="H109" s="59">
        <v>4010</v>
      </c>
    </row>
    <row r="110" spans="1:8" ht="12.75">
      <c r="A110" s="59">
        <v>4015</v>
      </c>
      <c r="B110" s="60">
        <v>0.28</v>
      </c>
      <c r="C110" s="60">
        <v>0</v>
      </c>
      <c r="D110" s="60">
        <v>0</v>
      </c>
      <c r="E110" s="60">
        <v>0</v>
      </c>
      <c r="F110" s="60">
        <v>0.28</v>
      </c>
      <c r="G110" s="60">
        <v>0</v>
      </c>
      <c r="H110" s="59">
        <v>4015</v>
      </c>
    </row>
    <row r="111" spans="1:8" ht="12.75">
      <c r="A111" s="61">
        <v>40</v>
      </c>
      <c r="B111" s="62">
        <v>764689056.2099999</v>
      </c>
      <c r="C111" s="62">
        <v>0</v>
      </c>
      <c r="D111" s="62">
        <v>34091818883.76</v>
      </c>
      <c r="E111" s="62">
        <v>34069865192</v>
      </c>
      <c r="F111" s="62">
        <v>786642747.9700012</v>
      </c>
      <c r="G111" s="62">
        <v>0</v>
      </c>
      <c r="H111" s="61">
        <v>40</v>
      </c>
    </row>
    <row r="112" spans="1:8" ht="12.75">
      <c r="A112" s="59">
        <v>4120</v>
      </c>
      <c r="B112" s="60">
        <v>27820380874.6</v>
      </c>
      <c r="C112" s="60">
        <v>0</v>
      </c>
      <c r="D112" s="60">
        <v>26104221273.07</v>
      </c>
      <c r="E112" s="60">
        <v>7833754501</v>
      </c>
      <c r="F112" s="60">
        <v>46090847646.67</v>
      </c>
      <c r="G112" s="60">
        <v>0</v>
      </c>
      <c r="H112" s="59">
        <v>4120</v>
      </c>
    </row>
    <row r="113" spans="1:8" ht="12.75">
      <c r="A113" s="61">
        <v>41</v>
      </c>
      <c r="B113" s="62">
        <v>27820380874.6</v>
      </c>
      <c r="C113" s="62">
        <v>0</v>
      </c>
      <c r="D113" s="62">
        <v>26104221273.07</v>
      </c>
      <c r="E113" s="62">
        <v>7833754501</v>
      </c>
      <c r="F113" s="62">
        <v>46090847646.67</v>
      </c>
      <c r="G113" s="62">
        <v>0</v>
      </c>
      <c r="H113" s="61">
        <v>41</v>
      </c>
    </row>
    <row r="114" spans="1:8" ht="12.75">
      <c r="A114" s="59">
        <v>4210</v>
      </c>
      <c r="B114" s="60">
        <v>0</v>
      </c>
      <c r="C114" s="60">
        <v>0</v>
      </c>
      <c r="D114" s="60">
        <v>3156269656.96</v>
      </c>
      <c r="E114" s="60">
        <v>3156269656.96</v>
      </c>
      <c r="F114" s="60">
        <v>0</v>
      </c>
      <c r="G114" s="60">
        <v>0</v>
      </c>
      <c r="H114" s="59">
        <v>4210</v>
      </c>
    </row>
    <row r="115" spans="1:8" ht="12.75">
      <c r="A115" s="59">
        <v>4211</v>
      </c>
      <c r="B115" s="60">
        <v>0</v>
      </c>
      <c r="C115" s="60">
        <v>0</v>
      </c>
      <c r="D115" s="60">
        <v>49337940.35</v>
      </c>
      <c r="E115" s="60">
        <v>49337940.35</v>
      </c>
      <c r="F115" s="60">
        <v>0</v>
      </c>
      <c r="G115" s="60">
        <v>0</v>
      </c>
      <c r="H115" s="59">
        <v>4211</v>
      </c>
    </row>
    <row r="116" spans="1:8" ht="12.75">
      <c r="A116" s="59">
        <v>4212</v>
      </c>
      <c r="B116" s="60">
        <v>0</v>
      </c>
      <c r="C116" s="60">
        <v>0</v>
      </c>
      <c r="D116" s="60">
        <v>22892960</v>
      </c>
      <c r="E116" s="60">
        <v>22892960</v>
      </c>
      <c r="F116" s="60">
        <v>0</v>
      </c>
      <c r="G116" s="60">
        <v>0</v>
      </c>
      <c r="H116" s="59">
        <v>4212</v>
      </c>
    </row>
    <row r="117" spans="1:8" ht="12.75">
      <c r="A117" s="59">
        <v>4220</v>
      </c>
      <c r="B117" s="60">
        <v>0</v>
      </c>
      <c r="C117" s="60">
        <v>0</v>
      </c>
      <c r="D117" s="60">
        <v>159120459</v>
      </c>
      <c r="E117" s="60">
        <v>127520459</v>
      </c>
      <c r="F117" s="60">
        <v>31600000</v>
      </c>
      <c r="G117" s="60">
        <v>0</v>
      </c>
      <c r="H117" s="59">
        <v>4220</v>
      </c>
    </row>
    <row r="118" spans="1:8" ht="12.75">
      <c r="A118" s="61">
        <v>42</v>
      </c>
      <c r="B118" s="62">
        <v>0</v>
      </c>
      <c r="C118" s="62">
        <v>0</v>
      </c>
      <c r="D118" s="62">
        <v>3387621016.31</v>
      </c>
      <c r="E118" s="62">
        <v>3356021016.31</v>
      </c>
      <c r="F118" s="62">
        <v>31600000</v>
      </c>
      <c r="G118" s="62">
        <v>0</v>
      </c>
      <c r="H118" s="61">
        <v>42</v>
      </c>
    </row>
    <row r="119" spans="1:8" ht="12.75">
      <c r="A119" s="59">
        <v>4310</v>
      </c>
      <c r="B119" s="60">
        <v>13691509428.66</v>
      </c>
      <c r="C119" s="60">
        <v>0</v>
      </c>
      <c r="D119" s="60">
        <v>98805410973.74</v>
      </c>
      <c r="E119" s="60">
        <v>104585798451.6</v>
      </c>
      <c r="F119" s="60">
        <v>7911121950.8</v>
      </c>
      <c r="G119" s="60">
        <v>0</v>
      </c>
      <c r="H119" s="59">
        <v>4310</v>
      </c>
    </row>
    <row r="120" spans="1:8" ht="12.75">
      <c r="A120" s="59">
        <v>4312</v>
      </c>
      <c r="B120" s="60">
        <v>99835563.93</v>
      </c>
      <c r="C120" s="60">
        <v>0</v>
      </c>
      <c r="D120" s="60">
        <v>3863876228.91</v>
      </c>
      <c r="E120" s="60">
        <v>3879712509</v>
      </c>
      <c r="F120" s="60">
        <v>83999283.84</v>
      </c>
      <c r="G120" s="60">
        <v>0</v>
      </c>
      <c r="H120" s="59">
        <v>4312</v>
      </c>
    </row>
    <row r="121" spans="1:8" ht="12.75">
      <c r="A121" s="59">
        <v>4314</v>
      </c>
      <c r="B121" s="60">
        <v>47864556.28</v>
      </c>
      <c r="C121" s="60">
        <v>0</v>
      </c>
      <c r="D121" s="60">
        <v>2169596078</v>
      </c>
      <c r="E121" s="60">
        <v>2183696934.44</v>
      </c>
      <c r="F121" s="60">
        <v>33763699.84</v>
      </c>
      <c r="G121" s="60">
        <v>0</v>
      </c>
      <c r="H121" s="59">
        <v>4314</v>
      </c>
    </row>
    <row r="122" spans="1:8" ht="12.75">
      <c r="A122" s="59">
        <v>4316</v>
      </c>
      <c r="B122" s="60">
        <v>9305402.15</v>
      </c>
      <c r="C122" s="60">
        <v>0</v>
      </c>
      <c r="D122" s="60">
        <v>1806125232.43</v>
      </c>
      <c r="E122" s="60">
        <v>1815430634.58</v>
      </c>
      <c r="F122" s="60">
        <v>0</v>
      </c>
      <c r="G122" s="60">
        <v>0</v>
      </c>
      <c r="H122" s="59">
        <v>4316</v>
      </c>
    </row>
    <row r="123" spans="1:8" ht="12.75">
      <c r="A123" s="59">
        <v>4318</v>
      </c>
      <c r="B123" s="60">
        <v>7488.78</v>
      </c>
      <c r="C123" s="60">
        <v>0</v>
      </c>
      <c r="D123" s="60">
        <v>1141050000</v>
      </c>
      <c r="E123" s="60">
        <v>1066043111.78</v>
      </c>
      <c r="F123" s="60">
        <v>75014377</v>
      </c>
      <c r="G123" s="60">
        <v>0</v>
      </c>
      <c r="H123" s="59">
        <v>4318</v>
      </c>
    </row>
    <row r="124" spans="1:8" ht="12.75">
      <c r="A124" s="59">
        <v>4319</v>
      </c>
      <c r="B124" s="60">
        <v>176545964.79</v>
      </c>
      <c r="C124" s="60">
        <v>0</v>
      </c>
      <c r="D124" s="60">
        <v>878623648.95</v>
      </c>
      <c r="E124" s="60">
        <v>851494093.09</v>
      </c>
      <c r="F124" s="60">
        <v>203675520.65</v>
      </c>
      <c r="G124" s="60">
        <v>0</v>
      </c>
      <c r="H124" s="59">
        <v>4319</v>
      </c>
    </row>
    <row r="125" spans="1:8" ht="12.75">
      <c r="A125" s="59">
        <v>4320</v>
      </c>
      <c r="B125" s="60">
        <v>23361018.61</v>
      </c>
      <c r="C125" s="60">
        <v>0</v>
      </c>
      <c r="D125" s="60">
        <v>2632468984.25</v>
      </c>
      <c r="E125" s="60">
        <v>2621776520</v>
      </c>
      <c r="F125" s="60">
        <v>34053482.86</v>
      </c>
      <c r="G125" s="60">
        <v>0</v>
      </c>
      <c r="H125" s="59">
        <v>4320</v>
      </c>
    </row>
    <row r="126" spans="1:8" ht="12.75">
      <c r="A126" s="59">
        <v>4326</v>
      </c>
      <c r="B126" s="60">
        <v>11701595.17</v>
      </c>
      <c r="C126" s="60">
        <v>0</v>
      </c>
      <c r="D126" s="60">
        <v>562906920.37</v>
      </c>
      <c r="E126" s="60">
        <v>558906919.54</v>
      </c>
      <c r="F126" s="60">
        <v>15701596</v>
      </c>
      <c r="G126" s="60">
        <v>0</v>
      </c>
      <c r="H126" s="59">
        <v>4326</v>
      </c>
    </row>
    <row r="127" spans="1:8" ht="12.75">
      <c r="A127" s="59">
        <v>4327</v>
      </c>
      <c r="B127" s="60">
        <v>0</v>
      </c>
      <c r="C127" s="60">
        <v>0</v>
      </c>
      <c r="D127" s="60">
        <v>346300000</v>
      </c>
      <c r="E127" s="60">
        <v>346300000</v>
      </c>
      <c r="F127" s="60">
        <v>0</v>
      </c>
      <c r="G127" s="60">
        <v>0</v>
      </c>
      <c r="H127" s="59">
        <v>4327</v>
      </c>
    </row>
    <row r="128" spans="1:8" ht="12.75">
      <c r="A128" s="61">
        <v>43</v>
      </c>
      <c r="B128" s="62">
        <v>14060131018.370003</v>
      </c>
      <c r="C128" s="62">
        <v>0</v>
      </c>
      <c r="D128" s="62">
        <v>112206358066.65</v>
      </c>
      <c r="E128" s="62">
        <v>117909159174.03</v>
      </c>
      <c r="F128" s="62">
        <v>8357329910.98999</v>
      </c>
      <c r="G128" s="62">
        <v>0</v>
      </c>
      <c r="H128" s="61">
        <v>43</v>
      </c>
    </row>
    <row r="129" spans="1:8" ht="12.75">
      <c r="A129" s="59">
        <v>4412</v>
      </c>
      <c r="B129" s="60">
        <v>0</v>
      </c>
      <c r="C129" s="60">
        <v>0</v>
      </c>
      <c r="D129" s="60">
        <v>44591644</v>
      </c>
      <c r="E129" s="60">
        <v>44591644</v>
      </c>
      <c r="F129" s="60">
        <v>0</v>
      </c>
      <c r="G129" s="60">
        <v>0</v>
      </c>
      <c r="H129" s="59">
        <v>4412</v>
      </c>
    </row>
    <row r="130" spans="1:8" ht="12.75">
      <c r="A130" s="59">
        <v>4413</v>
      </c>
      <c r="B130" s="60">
        <v>0</v>
      </c>
      <c r="C130" s="60">
        <v>0</v>
      </c>
      <c r="D130" s="60">
        <v>6659368184.84</v>
      </c>
      <c r="E130" s="60">
        <v>6659368184.84</v>
      </c>
      <c r="F130" s="60">
        <v>0</v>
      </c>
      <c r="G130" s="60">
        <v>0</v>
      </c>
      <c r="H130" s="59">
        <v>4413</v>
      </c>
    </row>
    <row r="131" spans="1:8" ht="12.75">
      <c r="A131" s="59">
        <v>4414</v>
      </c>
      <c r="B131" s="60">
        <v>140834849.89</v>
      </c>
      <c r="C131" s="60">
        <v>0</v>
      </c>
      <c r="D131" s="60">
        <v>284460173.55</v>
      </c>
      <c r="E131" s="60">
        <v>385050014.02</v>
      </c>
      <c r="F131" s="60">
        <v>40245009.42</v>
      </c>
      <c r="G131" s="60">
        <v>0</v>
      </c>
      <c r="H131" s="59">
        <v>4414</v>
      </c>
    </row>
    <row r="132" spans="1:8" ht="12.75">
      <c r="A132" s="59">
        <v>4415</v>
      </c>
      <c r="B132" s="60">
        <v>0</v>
      </c>
      <c r="C132" s="60">
        <v>0</v>
      </c>
      <c r="D132" s="60">
        <v>644004417.59</v>
      </c>
      <c r="E132" s="60">
        <v>644004417.59</v>
      </c>
      <c r="F132" s="60">
        <v>0</v>
      </c>
      <c r="G132" s="60">
        <v>0</v>
      </c>
      <c r="H132" s="59">
        <v>4415</v>
      </c>
    </row>
    <row r="133" spans="1:8" ht="12.75">
      <c r="A133" s="59">
        <v>4418</v>
      </c>
      <c r="B133" s="60">
        <v>0</v>
      </c>
      <c r="C133" s="60">
        <v>0</v>
      </c>
      <c r="D133" s="60">
        <v>14491058</v>
      </c>
      <c r="E133" s="60">
        <v>14491058</v>
      </c>
      <c r="F133" s="60">
        <v>0</v>
      </c>
      <c r="G133" s="60">
        <v>0</v>
      </c>
      <c r="H133" s="59">
        <v>4418</v>
      </c>
    </row>
    <row r="134" spans="1:8" ht="12.75">
      <c r="A134" s="59">
        <v>4419</v>
      </c>
      <c r="B134" s="60">
        <v>0</v>
      </c>
      <c r="C134" s="60">
        <v>0.01</v>
      </c>
      <c r="D134" s="60">
        <v>0</v>
      </c>
      <c r="E134" s="60">
        <v>-0.01</v>
      </c>
      <c r="F134" s="60">
        <v>0</v>
      </c>
      <c r="G134" s="60">
        <v>0</v>
      </c>
      <c r="H134" s="59">
        <v>4419</v>
      </c>
    </row>
    <row r="135" spans="1:8" ht="12.75">
      <c r="A135" s="59">
        <v>4423</v>
      </c>
      <c r="B135" s="60">
        <v>0</v>
      </c>
      <c r="C135" s="60">
        <v>0</v>
      </c>
      <c r="D135" s="60">
        <v>111111.11</v>
      </c>
      <c r="E135" s="60">
        <v>111111.11</v>
      </c>
      <c r="F135" s="60">
        <v>0</v>
      </c>
      <c r="G135" s="60">
        <v>0</v>
      </c>
      <c r="H135" s="59">
        <v>4423</v>
      </c>
    </row>
    <row r="136" spans="1:8" ht="12.75">
      <c r="A136" s="59">
        <v>4424</v>
      </c>
      <c r="B136" s="60">
        <v>0</v>
      </c>
      <c r="C136" s="60">
        <v>0</v>
      </c>
      <c r="D136" s="60">
        <v>10000000</v>
      </c>
      <c r="E136" s="60">
        <v>0</v>
      </c>
      <c r="F136" s="60">
        <v>10000000</v>
      </c>
      <c r="G136" s="60">
        <v>0</v>
      </c>
      <c r="H136" s="59">
        <v>4424</v>
      </c>
    </row>
    <row r="137" spans="1:8" ht="12.75">
      <c r="A137" s="61">
        <v>44</v>
      </c>
      <c r="B137" s="62">
        <v>140834849.88</v>
      </c>
      <c r="C137" s="62">
        <v>0</v>
      </c>
      <c r="D137" s="62">
        <v>7657026589.09</v>
      </c>
      <c r="E137" s="62">
        <v>7747616429.55</v>
      </c>
      <c r="F137" s="62">
        <v>50245009.42000008</v>
      </c>
      <c r="G137" s="62">
        <v>0</v>
      </c>
      <c r="H137" s="61">
        <v>44</v>
      </c>
    </row>
    <row r="138" spans="1:8" ht="12.75">
      <c r="A138" s="59">
        <v>4510</v>
      </c>
      <c r="B138" s="60">
        <v>0</v>
      </c>
      <c r="C138" s="60">
        <v>0</v>
      </c>
      <c r="D138" s="60">
        <v>336621522.7</v>
      </c>
      <c r="E138" s="60">
        <v>336621522.7</v>
      </c>
      <c r="F138" s="60">
        <v>0</v>
      </c>
      <c r="G138" s="60">
        <v>0</v>
      </c>
      <c r="H138" s="59">
        <v>4510</v>
      </c>
    </row>
    <row r="139" spans="1:8" ht="12.75">
      <c r="A139" s="59">
        <v>4520</v>
      </c>
      <c r="B139" s="60">
        <v>0</v>
      </c>
      <c r="C139" s="60">
        <v>0</v>
      </c>
      <c r="D139" s="60">
        <v>62614750</v>
      </c>
      <c r="E139" s="60">
        <v>62614750</v>
      </c>
      <c r="F139" s="60">
        <v>0</v>
      </c>
      <c r="G139" s="60">
        <v>0</v>
      </c>
      <c r="H139" s="59">
        <v>4520</v>
      </c>
    </row>
    <row r="140" spans="1:8" ht="12.75">
      <c r="A140" s="59">
        <v>4521</v>
      </c>
      <c r="B140" s="60">
        <v>0</v>
      </c>
      <c r="C140" s="60">
        <v>0</v>
      </c>
      <c r="D140" s="60">
        <v>275719735.88</v>
      </c>
      <c r="E140" s="60">
        <v>275719735.88</v>
      </c>
      <c r="F140" s="60">
        <v>0</v>
      </c>
      <c r="G140" s="60">
        <v>0</v>
      </c>
      <c r="H140" s="59">
        <v>4521</v>
      </c>
    </row>
    <row r="141" spans="1:8" ht="12.75">
      <c r="A141" s="59">
        <v>4522</v>
      </c>
      <c r="B141" s="60">
        <v>0</v>
      </c>
      <c r="C141" s="60">
        <v>0</v>
      </c>
      <c r="D141" s="60">
        <v>98482965.28</v>
      </c>
      <c r="E141" s="60">
        <v>98482965.28</v>
      </c>
      <c r="F141" s="60">
        <v>0</v>
      </c>
      <c r="G141" s="60">
        <v>0</v>
      </c>
      <c r="H141" s="59">
        <v>4522</v>
      </c>
    </row>
    <row r="142" spans="1:8" ht="12.75">
      <c r="A142" s="59">
        <v>4524</v>
      </c>
      <c r="B142" s="60">
        <v>0</v>
      </c>
      <c r="C142" s="60">
        <v>0</v>
      </c>
      <c r="D142" s="60">
        <v>572742826.44</v>
      </c>
      <c r="E142" s="60">
        <v>572742826.44</v>
      </c>
      <c r="F142" s="60">
        <v>0</v>
      </c>
      <c r="G142" s="60">
        <v>0</v>
      </c>
      <c r="H142" s="59">
        <v>4524</v>
      </c>
    </row>
    <row r="143" spans="1:8" ht="12.75">
      <c r="A143" s="59">
        <v>4526</v>
      </c>
      <c r="B143" s="60">
        <v>0</v>
      </c>
      <c r="C143" s="60">
        <v>0</v>
      </c>
      <c r="D143" s="60">
        <v>285639560</v>
      </c>
      <c r="E143" s="60">
        <v>285639560</v>
      </c>
      <c r="F143" s="60">
        <v>0</v>
      </c>
      <c r="G143" s="60">
        <v>0</v>
      </c>
      <c r="H143" s="59">
        <v>4526</v>
      </c>
    </row>
    <row r="144" spans="1:8" ht="12.75">
      <c r="A144" s="59">
        <v>4527</v>
      </c>
      <c r="B144" s="60">
        <v>0</v>
      </c>
      <c r="C144" s="60">
        <v>0</v>
      </c>
      <c r="D144" s="60">
        <v>778569728</v>
      </c>
      <c r="E144" s="60">
        <v>778569728</v>
      </c>
      <c r="F144" s="60">
        <v>0</v>
      </c>
      <c r="G144" s="60">
        <v>0</v>
      </c>
      <c r="H144" s="59">
        <v>4527</v>
      </c>
    </row>
    <row r="145" spans="1:8" ht="12.75">
      <c r="A145" s="61">
        <v>45</v>
      </c>
      <c r="B145" s="62">
        <v>0</v>
      </c>
      <c r="C145" s="62">
        <v>0</v>
      </c>
      <c r="D145" s="62">
        <v>2410391088.3</v>
      </c>
      <c r="E145" s="62">
        <v>2410391088.3</v>
      </c>
      <c r="F145" s="62">
        <v>0</v>
      </c>
      <c r="G145" s="62">
        <v>0</v>
      </c>
      <c r="H145" s="61">
        <v>45</v>
      </c>
    </row>
    <row r="146" spans="1:8" ht="12.75">
      <c r="A146" s="59">
        <v>4790</v>
      </c>
      <c r="B146" s="60">
        <v>151753304</v>
      </c>
      <c r="C146" s="60">
        <v>0</v>
      </c>
      <c r="D146" s="60">
        <v>236467546.39</v>
      </c>
      <c r="E146" s="60">
        <v>225452428.39</v>
      </c>
      <c r="F146" s="60">
        <v>162768422</v>
      </c>
      <c r="G146" s="60">
        <v>0</v>
      </c>
      <c r="H146" s="59">
        <v>4790</v>
      </c>
    </row>
    <row r="147" spans="1:8" ht="12.75">
      <c r="A147" s="59">
        <v>4791</v>
      </c>
      <c r="B147" s="60">
        <v>0</v>
      </c>
      <c r="C147" s="60">
        <v>0</v>
      </c>
      <c r="D147" s="60">
        <v>27509399</v>
      </c>
      <c r="E147" s="60">
        <v>27509399</v>
      </c>
      <c r="F147" s="60">
        <v>0</v>
      </c>
      <c r="G147" s="60">
        <v>0</v>
      </c>
      <c r="H147" s="59">
        <v>4791</v>
      </c>
    </row>
    <row r="148" spans="1:8" ht="12.75">
      <c r="A148" s="61">
        <v>47</v>
      </c>
      <c r="B148" s="62">
        <v>151753304</v>
      </c>
      <c r="C148" s="62">
        <v>0</v>
      </c>
      <c r="D148" s="62">
        <v>263976945.39</v>
      </c>
      <c r="E148" s="62">
        <v>252961827.39</v>
      </c>
      <c r="F148" s="62">
        <v>162768422</v>
      </c>
      <c r="G148" s="62">
        <v>0</v>
      </c>
      <c r="H148" s="61">
        <v>47</v>
      </c>
    </row>
    <row r="149" spans="1:8" ht="12.75">
      <c r="A149" s="59">
        <v>5010</v>
      </c>
      <c r="B149" s="60">
        <v>1068.22</v>
      </c>
      <c r="C149" s="60">
        <v>0</v>
      </c>
      <c r="D149" s="60">
        <v>879024872</v>
      </c>
      <c r="E149" s="60">
        <v>879024204.09</v>
      </c>
      <c r="F149" s="60">
        <v>1736.13</v>
      </c>
      <c r="G149" s="60">
        <v>0</v>
      </c>
      <c r="H149" s="59">
        <v>5010</v>
      </c>
    </row>
    <row r="150" spans="1:8" ht="12.75">
      <c r="A150" s="61">
        <v>50</v>
      </c>
      <c r="B150" s="62">
        <v>1068.22</v>
      </c>
      <c r="C150" s="62">
        <v>0</v>
      </c>
      <c r="D150" s="62">
        <v>879024872</v>
      </c>
      <c r="E150" s="62">
        <v>879024204.09</v>
      </c>
      <c r="F150" s="62">
        <v>1736.1299999952316</v>
      </c>
      <c r="G150" s="62">
        <v>0</v>
      </c>
      <c r="H150" s="61">
        <v>50</v>
      </c>
    </row>
    <row r="151" spans="1:8" ht="12.75">
      <c r="A151" s="59">
        <v>5110</v>
      </c>
      <c r="B151" s="60">
        <v>0</v>
      </c>
      <c r="C151" s="60">
        <v>0</v>
      </c>
      <c r="D151" s="60">
        <v>5668717535.35</v>
      </c>
      <c r="E151" s="60">
        <v>5668717535.35</v>
      </c>
      <c r="F151" s="60">
        <v>0</v>
      </c>
      <c r="G151" s="60">
        <v>0</v>
      </c>
      <c r="H151" s="59">
        <v>5110</v>
      </c>
    </row>
    <row r="152" spans="1:8" ht="12.75">
      <c r="A152" s="59">
        <v>5111</v>
      </c>
      <c r="B152" s="60">
        <v>49624292.2</v>
      </c>
      <c r="C152" s="60">
        <v>0</v>
      </c>
      <c r="D152" s="60">
        <v>7474838065.85</v>
      </c>
      <c r="E152" s="60">
        <v>7517371931.18</v>
      </c>
      <c r="F152" s="60">
        <v>7090426.87</v>
      </c>
      <c r="G152" s="60">
        <v>0</v>
      </c>
      <c r="H152" s="59">
        <v>5111</v>
      </c>
    </row>
    <row r="153" spans="1:8" ht="12.75">
      <c r="A153" s="59">
        <v>5112</v>
      </c>
      <c r="B153" s="60">
        <v>0</v>
      </c>
      <c r="C153" s="60">
        <v>0.39</v>
      </c>
      <c r="D153" s="60">
        <v>20647448311.44</v>
      </c>
      <c r="E153" s="60">
        <v>20632656811.44</v>
      </c>
      <c r="F153" s="60">
        <v>14791499.61</v>
      </c>
      <c r="G153" s="60">
        <v>0</v>
      </c>
      <c r="H153" s="59">
        <v>5112</v>
      </c>
    </row>
    <row r="154" spans="1:8" ht="12.75">
      <c r="A154" s="59">
        <v>5113</v>
      </c>
      <c r="B154" s="60">
        <v>2108542.96</v>
      </c>
      <c r="C154" s="60">
        <v>0</v>
      </c>
      <c r="D154" s="60">
        <v>100933159.56</v>
      </c>
      <c r="E154" s="60">
        <v>76645467.46</v>
      </c>
      <c r="F154" s="60">
        <v>26396235.06</v>
      </c>
      <c r="G154" s="60">
        <v>0</v>
      </c>
      <c r="H154" s="59">
        <v>5113</v>
      </c>
    </row>
    <row r="155" spans="1:8" ht="12.75">
      <c r="A155" s="59">
        <v>5114</v>
      </c>
      <c r="B155" s="60">
        <v>0</v>
      </c>
      <c r="C155" s="60">
        <v>0</v>
      </c>
      <c r="D155" s="60">
        <v>1674819236</v>
      </c>
      <c r="E155" s="60">
        <v>1674819236</v>
      </c>
      <c r="F155" s="60">
        <v>0</v>
      </c>
      <c r="G155" s="60">
        <v>0</v>
      </c>
      <c r="H155" s="59">
        <v>5114</v>
      </c>
    </row>
    <row r="156" spans="1:8" ht="12.75">
      <c r="A156" s="59">
        <v>5116</v>
      </c>
      <c r="B156" s="60">
        <v>0</v>
      </c>
      <c r="C156" s="60">
        <v>0</v>
      </c>
      <c r="D156" s="60">
        <v>1583696429.08</v>
      </c>
      <c r="E156" s="60">
        <v>1583696429.08</v>
      </c>
      <c r="F156" s="60">
        <v>0</v>
      </c>
      <c r="G156" s="60">
        <v>0</v>
      </c>
      <c r="H156" s="59">
        <v>5116</v>
      </c>
    </row>
    <row r="157" spans="1:8" ht="12.75">
      <c r="A157" s="59">
        <v>5117</v>
      </c>
      <c r="B157" s="60">
        <v>0</v>
      </c>
      <c r="C157" s="60">
        <v>0</v>
      </c>
      <c r="D157" s="60">
        <v>10115940381.93</v>
      </c>
      <c r="E157" s="60">
        <v>10115940381.93</v>
      </c>
      <c r="F157" s="60">
        <v>0</v>
      </c>
      <c r="G157" s="60">
        <v>0</v>
      </c>
      <c r="H157" s="59">
        <v>5117</v>
      </c>
    </row>
    <row r="158" spans="1:8" ht="12.75">
      <c r="A158" s="59">
        <v>5118</v>
      </c>
      <c r="B158" s="60">
        <v>2777</v>
      </c>
      <c r="C158" s="60">
        <v>0</v>
      </c>
      <c r="D158" s="60">
        <v>22900000</v>
      </c>
      <c r="E158" s="60">
        <v>22490363</v>
      </c>
      <c r="F158" s="60">
        <v>412414</v>
      </c>
      <c r="G158" s="60">
        <v>0</v>
      </c>
      <c r="H158" s="59">
        <v>5118</v>
      </c>
    </row>
    <row r="159" spans="1:8" ht="12.75">
      <c r="A159" s="59">
        <v>5119</v>
      </c>
      <c r="B159" s="60">
        <v>0</v>
      </c>
      <c r="C159" s="60">
        <v>0</v>
      </c>
      <c r="D159" s="60">
        <v>21025167.34</v>
      </c>
      <c r="E159" s="60">
        <v>21025167.34</v>
      </c>
      <c r="F159" s="60">
        <v>0</v>
      </c>
      <c r="G159" s="60">
        <v>0</v>
      </c>
      <c r="H159" s="59">
        <v>5119</v>
      </c>
    </row>
    <row r="160" spans="1:8" ht="12.75">
      <c r="A160" s="59">
        <v>5120</v>
      </c>
      <c r="B160" s="60">
        <v>208218</v>
      </c>
      <c r="C160" s="60">
        <v>0</v>
      </c>
      <c r="D160" s="60">
        <v>10300000</v>
      </c>
      <c r="E160" s="60">
        <v>9748795.69</v>
      </c>
      <c r="F160" s="60">
        <v>759422.31</v>
      </c>
      <c r="G160" s="60">
        <v>0</v>
      </c>
      <c r="H160" s="59">
        <v>5120</v>
      </c>
    </row>
    <row r="161" spans="1:8" ht="12.75">
      <c r="A161" s="59">
        <v>5121</v>
      </c>
      <c r="B161" s="60">
        <v>39120413.4</v>
      </c>
      <c r="C161" s="60">
        <v>0</v>
      </c>
      <c r="D161" s="60">
        <v>3955121181.52</v>
      </c>
      <c r="E161" s="60">
        <v>3981381493.85</v>
      </c>
      <c r="F161" s="60">
        <v>12860101.07</v>
      </c>
      <c r="G161" s="60">
        <v>0</v>
      </c>
      <c r="H161" s="59">
        <v>5121</v>
      </c>
    </row>
    <row r="162" spans="1:8" ht="12.75">
      <c r="A162" s="59">
        <v>5122</v>
      </c>
      <c r="B162" s="60">
        <v>6503058.08</v>
      </c>
      <c r="C162" s="60">
        <v>0</v>
      </c>
      <c r="D162" s="60">
        <v>2045950131.08</v>
      </c>
      <c r="E162" s="60">
        <v>2052453189.16</v>
      </c>
      <c r="F162" s="60">
        <v>0</v>
      </c>
      <c r="G162" s="60">
        <v>0</v>
      </c>
      <c r="H162" s="59">
        <v>5122</v>
      </c>
    </row>
    <row r="163" spans="1:8" ht="12.75">
      <c r="A163" s="59">
        <v>5123</v>
      </c>
      <c r="B163" s="60">
        <v>7153111.81</v>
      </c>
      <c r="C163" s="60">
        <v>0</v>
      </c>
      <c r="D163" s="60">
        <v>5395351512.77</v>
      </c>
      <c r="E163" s="60">
        <v>5373734515.46</v>
      </c>
      <c r="F163" s="60">
        <v>28770109.12</v>
      </c>
      <c r="G163" s="60">
        <v>0</v>
      </c>
      <c r="H163" s="59">
        <v>5123</v>
      </c>
    </row>
    <row r="164" spans="1:8" ht="12.75">
      <c r="A164" s="59">
        <v>5124</v>
      </c>
      <c r="B164" s="60">
        <v>7279309.1</v>
      </c>
      <c r="C164" s="60">
        <v>0</v>
      </c>
      <c r="D164" s="60">
        <v>1410820831.3</v>
      </c>
      <c r="E164" s="60">
        <v>1406387021.32</v>
      </c>
      <c r="F164" s="60">
        <v>11713119.08</v>
      </c>
      <c r="G164" s="60">
        <v>0</v>
      </c>
      <c r="H164" s="59">
        <v>5124</v>
      </c>
    </row>
    <row r="165" spans="1:8" ht="12.75">
      <c r="A165" s="59">
        <v>5125</v>
      </c>
      <c r="B165" s="60">
        <v>0</v>
      </c>
      <c r="C165" s="60">
        <v>0</v>
      </c>
      <c r="D165" s="60">
        <v>1283000000</v>
      </c>
      <c r="E165" s="60">
        <v>1283000000</v>
      </c>
      <c r="F165" s="60">
        <v>0</v>
      </c>
      <c r="G165" s="60">
        <v>0</v>
      </c>
      <c r="H165" s="59">
        <v>5125</v>
      </c>
    </row>
    <row r="166" spans="1:8" ht="12.75">
      <c r="A166" s="61">
        <v>51</v>
      </c>
      <c r="B166" s="62">
        <v>111999722.16</v>
      </c>
      <c r="C166" s="62">
        <v>0</v>
      </c>
      <c r="D166" s="62">
        <v>61410861943.22</v>
      </c>
      <c r="E166" s="62">
        <v>61420068338.26</v>
      </c>
      <c r="F166" s="62">
        <v>102793327.12000275</v>
      </c>
      <c r="G166" s="62">
        <v>0</v>
      </c>
      <c r="H166" s="61">
        <v>51</v>
      </c>
    </row>
    <row r="167" spans="1:8" ht="12.75">
      <c r="A167" s="59">
        <v>5210</v>
      </c>
      <c r="B167" s="60">
        <v>0</v>
      </c>
      <c r="C167" s="60">
        <v>0</v>
      </c>
      <c r="D167" s="60">
        <v>215232019.2</v>
      </c>
      <c r="E167" s="60">
        <v>1076160096</v>
      </c>
      <c r="F167" s="60">
        <v>0</v>
      </c>
      <c r="G167" s="60">
        <v>860928076.8</v>
      </c>
      <c r="H167" s="59">
        <v>5210</v>
      </c>
    </row>
    <row r="168" spans="1:8" ht="12.75">
      <c r="A168" s="59">
        <v>5211</v>
      </c>
      <c r="B168" s="60">
        <v>0</v>
      </c>
      <c r="C168" s="60">
        <v>0</v>
      </c>
      <c r="D168" s="60">
        <v>675952961.2</v>
      </c>
      <c r="E168" s="60">
        <v>4055717767.2</v>
      </c>
      <c r="F168" s="60">
        <v>0</v>
      </c>
      <c r="G168" s="60">
        <v>3379764806</v>
      </c>
      <c r="H168" s="59">
        <v>5211</v>
      </c>
    </row>
    <row r="169" spans="1:8" ht="12.75">
      <c r="A169" s="61">
        <v>52</v>
      </c>
      <c r="B169" s="62">
        <v>0</v>
      </c>
      <c r="C169" s="62">
        <v>0</v>
      </c>
      <c r="D169" s="62">
        <v>891184980.4000001</v>
      </c>
      <c r="E169" s="62">
        <v>5131877863.2</v>
      </c>
      <c r="F169" s="62">
        <v>0</v>
      </c>
      <c r="G169" s="62">
        <v>4240692882.7999997</v>
      </c>
      <c r="H169" s="61">
        <v>52</v>
      </c>
    </row>
    <row r="170" spans="1:8" ht="12.75">
      <c r="A170" s="59">
        <v>5510</v>
      </c>
      <c r="B170" s="60">
        <v>0</v>
      </c>
      <c r="C170" s="60">
        <v>0</v>
      </c>
      <c r="D170" s="60">
        <v>58002170664.62</v>
      </c>
      <c r="E170" s="60">
        <v>57823413515</v>
      </c>
      <c r="F170" s="60">
        <v>178757149.62</v>
      </c>
      <c r="G170" s="60">
        <v>0</v>
      </c>
      <c r="H170" s="59">
        <v>5510</v>
      </c>
    </row>
    <row r="171" spans="1:8" ht="12.75">
      <c r="A171" s="59">
        <v>5511</v>
      </c>
      <c r="B171" s="60">
        <v>92081495</v>
      </c>
      <c r="C171" s="60">
        <v>0</v>
      </c>
      <c r="D171" s="60">
        <v>0</v>
      </c>
      <c r="E171" s="60">
        <v>0</v>
      </c>
      <c r="F171" s="60">
        <v>92081495</v>
      </c>
      <c r="G171" s="60">
        <v>0</v>
      </c>
      <c r="H171" s="59">
        <v>5511</v>
      </c>
    </row>
    <row r="172" spans="1:8" ht="12.75">
      <c r="A172" s="59">
        <v>5512</v>
      </c>
      <c r="B172" s="60">
        <v>4559385.1</v>
      </c>
      <c r="C172" s="60">
        <v>0</v>
      </c>
      <c r="D172" s="60">
        <v>0</v>
      </c>
      <c r="E172" s="60">
        <v>0</v>
      </c>
      <c r="F172" s="60">
        <v>4559385.1</v>
      </c>
      <c r="G172" s="60">
        <v>0</v>
      </c>
      <c r="H172" s="59">
        <v>5512</v>
      </c>
    </row>
    <row r="173" spans="1:8" ht="12.75">
      <c r="A173" s="59">
        <v>5530</v>
      </c>
      <c r="B173" s="60">
        <v>0</v>
      </c>
      <c r="C173" s="60">
        <v>0</v>
      </c>
      <c r="D173" s="60">
        <v>326261000</v>
      </c>
      <c r="E173" s="60">
        <v>326261000</v>
      </c>
      <c r="F173" s="60">
        <v>0</v>
      </c>
      <c r="G173" s="60">
        <v>0</v>
      </c>
      <c r="H173" s="59">
        <v>5530</v>
      </c>
    </row>
    <row r="174" spans="1:8" ht="12.75">
      <c r="A174" s="59">
        <v>5531</v>
      </c>
      <c r="B174" s="60">
        <v>7992204670.48</v>
      </c>
      <c r="C174" s="60">
        <v>0</v>
      </c>
      <c r="D174" s="60">
        <v>63077224</v>
      </c>
      <c r="E174" s="60">
        <v>681864.8</v>
      </c>
      <c r="F174" s="60">
        <v>8054600029.68</v>
      </c>
      <c r="G174" s="60">
        <v>0</v>
      </c>
      <c r="H174" s="59">
        <v>5531</v>
      </c>
    </row>
    <row r="175" spans="1:8" ht="12.75">
      <c r="A175" s="61">
        <v>55</v>
      </c>
      <c r="B175" s="62">
        <v>8088845550.58</v>
      </c>
      <c r="C175" s="62">
        <v>0</v>
      </c>
      <c r="D175" s="62">
        <v>58391508888.62</v>
      </c>
      <c r="E175" s="62">
        <v>58150356379.8</v>
      </c>
      <c r="F175" s="62">
        <v>8329998059.400002</v>
      </c>
      <c r="G175" s="62">
        <v>0</v>
      </c>
      <c r="H175" s="61">
        <v>55</v>
      </c>
    </row>
    <row r="176" spans="1:8" ht="12.75">
      <c r="A176" s="59">
        <v>5710</v>
      </c>
      <c r="B176" s="60">
        <v>0</v>
      </c>
      <c r="C176" s="60">
        <v>0</v>
      </c>
      <c r="D176" s="60">
        <v>49430946</v>
      </c>
      <c r="E176" s="60">
        <v>7100000</v>
      </c>
      <c r="F176" s="60">
        <v>42330946</v>
      </c>
      <c r="G176" s="60">
        <v>0</v>
      </c>
      <c r="H176" s="59">
        <v>5710</v>
      </c>
    </row>
    <row r="177" spans="1:8" ht="12.75">
      <c r="A177" s="61">
        <v>57</v>
      </c>
      <c r="B177" s="62">
        <v>0</v>
      </c>
      <c r="C177" s="62">
        <v>0</v>
      </c>
      <c r="D177" s="62">
        <v>49430946</v>
      </c>
      <c r="E177" s="62">
        <v>7100000</v>
      </c>
      <c r="F177" s="62">
        <v>42330946</v>
      </c>
      <c r="G177" s="62">
        <v>0</v>
      </c>
      <c r="H177" s="61">
        <v>57</v>
      </c>
    </row>
    <row r="178" spans="1:8" ht="12.75">
      <c r="A178" s="59">
        <v>6010</v>
      </c>
      <c r="B178" s="60">
        <v>0</v>
      </c>
      <c r="C178" s="60">
        <v>124293978.75</v>
      </c>
      <c r="D178" s="60">
        <v>104585798451.6</v>
      </c>
      <c r="E178" s="60">
        <v>104461504472.85</v>
      </c>
      <c r="F178" s="60">
        <v>0</v>
      </c>
      <c r="G178" s="60">
        <v>0</v>
      </c>
      <c r="H178" s="59">
        <v>6010</v>
      </c>
    </row>
    <row r="179" spans="1:8" ht="12.75">
      <c r="A179" s="59">
        <v>6012</v>
      </c>
      <c r="B179" s="60">
        <v>0</v>
      </c>
      <c r="C179" s="60">
        <v>1523932953.39</v>
      </c>
      <c r="D179" s="60">
        <v>3879712509</v>
      </c>
      <c r="E179" s="60">
        <v>4497115937.26</v>
      </c>
      <c r="F179" s="60">
        <v>0</v>
      </c>
      <c r="G179" s="60">
        <v>2141336381.65</v>
      </c>
      <c r="H179" s="59">
        <v>6012</v>
      </c>
    </row>
    <row r="180" spans="1:8" ht="12.75">
      <c r="A180" s="59">
        <v>6014</v>
      </c>
      <c r="B180" s="60">
        <v>0</v>
      </c>
      <c r="C180" s="60">
        <v>431034576.98</v>
      </c>
      <c r="D180" s="60">
        <v>2183696934.44</v>
      </c>
      <c r="E180" s="60">
        <v>2069456518</v>
      </c>
      <c r="F180" s="60">
        <v>0</v>
      </c>
      <c r="G180" s="60">
        <v>316794160.54</v>
      </c>
      <c r="H180" s="59">
        <v>6014</v>
      </c>
    </row>
    <row r="181" spans="1:8" ht="12.75">
      <c r="A181" s="59">
        <v>6016</v>
      </c>
      <c r="B181" s="60">
        <v>0</v>
      </c>
      <c r="C181" s="60">
        <v>231089991.53</v>
      </c>
      <c r="D181" s="60">
        <v>1815430634.58</v>
      </c>
      <c r="E181" s="60">
        <v>2287126961.19</v>
      </c>
      <c r="F181" s="60">
        <v>0</v>
      </c>
      <c r="G181" s="60">
        <v>702786318.14</v>
      </c>
      <c r="H181" s="59">
        <v>6016</v>
      </c>
    </row>
    <row r="182" spans="1:8" ht="12.75">
      <c r="A182" s="59">
        <v>6018</v>
      </c>
      <c r="B182" s="60">
        <v>0</v>
      </c>
      <c r="C182" s="60">
        <v>220961308</v>
      </c>
      <c r="D182" s="60">
        <v>1066043111.78</v>
      </c>
      <c r="E182" s="60">
        <v>1080010686</v>
      </c>
      <c r="F182" s="60">
        <v>0</v>
      </c>
      <c r="G182" s="60">
        <v>234928882.22</v>
      </c>
      <c r="H182" s="59">
        <v>6018</v>
      </c>
    </row>
    <row r="183" spans="1:8" ht="12.75">
      <c r="A183" s="59">
        <v>6019</v>
      </c>
      <c r="B183" s="60">
        <v>0</v>
      </c>
      <c r="C183" s="60">
        <v>6398743.02</v>
      </c>
      <c r="D183" s="60">
        <v>851494093.09</v>
      </c>
      <c r="E183" s="60">
        <v>847573213.5</v>
      </c>
      <c r="F183" s="60">
        <v>0</v>
      </c>
      <c r="G183" s="60">
        <v>2477863.43</v>
      </c>
      <c r="H183" s="59">
        <v>6019</v>
      </c>
    </row>
    <row r="184" spans="1:8" ht="12.75">
      <c r="A184" s="59">
        <v>6020</v>
      </c>
      <c r="B184" s="60">
        <v>0</v>
      </c>
      <c r="C184" s="60">
        <v>2456823632.49</v>
      </c>
      <c r="D184" s="60">
        <v>2621776520</v>
      </c>
      <c r="E184" s="60">
        <v>2997120875</v>
      </c>
      <c r="F184" s="60">
        <v>0</v>
      </c>
      <c r="G184" s="60">
        <v>2832167987.49</v>
      </c>
      <c r="H184" s="59">
        <v>6020</v>
      </c>
    </row>
    <row r="185" spans="1:8" ht="12.75">
      <c r="A185" s="59">
        <v>6023</v>
      </c>
      <c r="B185" s="60">
        <v>0</v>
      </c>
      <c r="C185" s="60">
        <v>206942972.4</v>
      </c>
      <c r="D185" s="60">
        <v>0</v>
      </c>
      <c r="E185" s="60">
        <v>0</v>
      </c>
      <c r="F185" s="60">
        <v>0</v>
      </c>
      <c r="G185" s="60">
        <v>206942972.4</v>
      </c>
      <c r="H185" s="59">
        <v>6023</v>
      </c>
    </row>
    <row r="186" spans="1:8" ht="12.75">
      <c r="A186" s="59">
        <v>6026</v>
      </c>
      <c r="B186" s="60">
        <v>0</v>
      </c>
      <c r="C186" s="60">
        <v>597293414.76</v>
      </c>
      <c r="D186" s="60">
        <v>558906919.54</v>
      </c>
      <c r="E186" s="60">
        <v>651747125</v>
      </c>
      <c r="F186" s="60">
        <v>0</v>
      </c>
      <c r="G186" s="60">
        <v>690133620.22</v>
      </c>
      <c r="H186" s="59">
        <v>6026</v>
      </c>
    </row>
    <row r="187" spans="1:8" ht="12.75">
      <c r="A187" s="59">
        <v>6027</v>
      </c>
      <c r="B187" s="60">
        <v>0</v>
      </c>
      <c r="C187" s="60">
        <v>54097211.99</v>
      </c>
      <c r="D187" s="60">
        <v>346300000</v>
      </c>
      <c r="E187" s="60">
        <v>599606572</v>
      </c>
      <c r="F187" s="60">
        <v>0</v>
      </c>
      <c r="G187" s="60">
        <v>307403783.99</v>
      </c>
      <c r="H187" s="59">
        <v>6027</v>
      </c>
    </row>
    <row r="188" spans="1:8" ht="12.75">
      <c r="A188" s="61">
        <v>60</v>
      </c>
      <c r="B188" s="62">
        <v>0</v>
      </c>
      <c r="C188" s="62">
        <v>5852868783.309999</v>
      </c>
      <c r="D188" s="62">
        <v>117909159174.03</v>
      </c>
      <c r="E188" s="62">
        <v>119491262360.8</v>
      </c>
      <c r="F188" s="62">
        <v>0</v>
      </c>
      <c r="G188" s="62">
        <v>7434971970.080002</v>
      </c>
      <c r="H188" s="61">
        <v>60</v>
      </c>
    </row>
    <row r="189" spans="1:8" ht="12.75">
      <c r="A189" s="59">
        <v>6120</v>
      </c>
      <c r="B189" s="60">
        <v>0</v>
      </c>
      <c r="C189" s="60">
        <v>355385314.5</v>
      </c>
      <c r="D189" s="60">
        <v>7833754501</v>
      </c>
      <c r="E189" s="60">
        <v>12853062208.46</v>
      </c>
      <c r="F189" s="60">
        <v>0</v>
      </c>
      <c r="G189" s="60">
        <v>5374693021.96</v>
      </c>
      <c r="H189" s="59">
        <v>6120</v>
      </c>
    </row>
    <row r="190" spans="1:8" ht="12.75">
      <c r="A190" s="61">
        <v>61</v>
      </c>
      <c r="B190" s="62">
        <v>0</v>
      </c>
      <c r="C190" s="62">
        <v>355385314.5</v>
      </c>
      <c r="D190" s="62">
        <v>7833754501</v>
      </c>
      <c r="E190" s="62">
        <v>12853062208.46</v>
      </c>
      <c r="F190" s="62">
        <v>0</v>
      </c>
      <c r="G190" s="62">
        <v>5374693021.959999</v>
      </c>
      <c r="H190" s="61">
        <v>61</v>
      </c>
    </row>
    <row r="191" spans="1:8" ht="12.75">
      <c r="A191" s="59">
        <v>6290</v>
      </c>
      <c r="B191" s="60">
        <v>0</v>
      </c>
      <c r="C191" s="60">
        <v>71334358618</v>
      </c>
      <c r="D191" s="60">
        <v>71334358618</v>
      </c>
      <c r="E191" s="60">
        <v>0</v>
      </c>
      <c r="F191" s="60">
        <v>0</v>
      </c>
      <c r="G191" s="60">
        <v>0</v>
      </c>
      <c r="H191" s="59">
        <v>6290</v>
      </c>
    </row>
    <row r="192" spans="1:8" ht="12.75">
      <c r="A192" s="61">
        <v>62</v>
      </c>
      <c r="B192" s="62">
        <v>0</v>
      </c>
      <c r="C192" s="62">
        <v>71334358618</v>
      </c>
      <c r="D192" s="62">
        <v>71334358618</v>
      </c>
      <c r="E192" s="62">
        <v>0</v>
      </c>
      <c r="F192" s="62">
        <v>0</v>
      </c>
      <c r="G192" s="62">
        <v>0</v>
      </c>
      <c r="H192" s="61">
        <v>62</v>
      </c>
    </row>
    <row r="193" spans="1:8" ht="12.75">
      <c r="A193" s="59">
        <v>6310</v>
      </c>
      <c r="B193" s="60">
        <v>0</v>
      </c>
      <c r="C193" s="60">
        <v>940831053.23</v>
      </c>
      <c r="D193" s="60">
        <v>34069865192</v>
      </c>
      <c r="E193" s="60">
        <v>34521335007.99</v>
      </c>
      <c r="F193" s="60">
        <v>0</v>
      </c>
      <c r="G193" s="60">
        <v>1392300869.22</v>
      </c>
      <c r="H193" s="59">
        <v>6310</v>
      </c>
    </row>
    <row r="194" spans="1:8" ht="12.75">
      <c r="A194" s="61">
        <v>63</v>
      </c>
      <c r="B194" s="62">
        <v>0</v>
      </c>
      <c r="C194" s="62">
        <v>940831053.23</v>
      </c>
      <c r="D194" s="62">
        <v>34069865192</v>
      </c>
      <c r="E194" s="62">
        <v>34521335007.99</v>
      </c>
      <c r="F194" s="62">
        <v>0</v>
      </c>
      <c r="G194" s="62">
        <v>1392300869.2200012</v>
      </c>
      <c r="H194" s="61">
        <v>63</v>
      </c>
    </row>
    <row r="195" spans="1:8" ht="12.75">
      <c r="A195" s="59">
        <v>6411</v>
      </c>
      <c r="B195" s="60">
        <v>0</v>
      </c>
      <c r="C195" s="60">
        <v>528113917.98</v>
      </c>
      <c r="D195" s="60">
        <v>0</v>
      </c>
      <c r="E195" s="60">
        <f>6177156.97+302253171</f>
        <v>308430327.97</v>
      </c>
      <c r="F195" s="60">
        <v>0</v>
      </c>
      <c r="G195" s="60">
        <f>534291074.95+302253171</f>
        <v>836544245.95</v>
      </c>
      <c r="H195" s="59">
        <v>6411</v>
      </c>
    </row>
    <row r="196" spans="1:8" ht="12.75">
      <c r="A196" s="59">
        <v>6412</v>
      </c>
      <c r="B196" s="60">
        <v>0</v>
      </c>
      <c r="C196" s="60">
        <v>857807615.36</v>
      </c>
      <c r="D196" s="60">
        <v>44591644</v>
      </c>
      <c r="E196" s="60">
        <v>300598469.43</v>
      </c>
      <c r="F196" s="60">
        <v>0</v>
      </c>
      <c r="G196" s="60">
        <v>1113814440.79</v>
      </c>
      <c r="H196" s="59">
        <v>6412</v>
      </c>
    </row>
    <row r="197" spans="1:8" ht="12.75">
      <c r="A197" s="59">
        <v>6413</v>
      </c>
      <c r="B197" s="60">
        <v>0</v>
      </c>
      <c r="C197" s="60">
        <v>39947089107.82</v>
      </c>
      <c r="D197" s="60">
        <v>6659368184.84</v>
      </c>
      <c r="E197" s="60">
        <v>6141455007</v>
      </c>
      <c r="F197" s="60">
        <v>0</v>
      </c>
      <c r="G197" s="60">
        <v>39429175929.98</v>
      </c>
      <c r="H197" s="59">
        <v>6413</v>
      </c>
    </row>
    <row r="198" spans="1:8" ht="12.75">
      <c r="A198" s="59">
        <v>6414</v>
      </c>
      <c r="B198" s="60">
        <v>0</v>
      </c>
      <c r="C198" s="60">
        <v>0</v>
      </c>
      <c r="D198" s="60">
        <v>385050014.02</v>
      </c>
      <c r="E198" s="60">
        <v>385050014.02</v>
      </c>
      <c r="F198" s="60">
        <v>0</v>
      </c>
      <c r="G198" s="60">
        <v>0</v>
      </c>
      <c r="H198" s="59">
        <v>6414</v>
      </c>
    </row>
    <row r="199" spans="1:8" ht="12.75">
      <c r="A199" s="59">
        <v>6415</v>
      </c>
      <c r="B199" s="60">
        <v>0</v>
      </c>
      <c r="C199" s="60">
        <v>1427246131.15</v>
      </c>
      <c r="D199" s="60">
        <v>644004417.59</v>
      </c>
      <c r="E199" s="60">
        <v>198385212</v>
      </c>
      <c r="F199" s="60">
        <v>0</v>
      </c>
      <c r="G199" s="60">
        <v>981626925.56</v>
      </c>
      <c r="H199" s="59">
        <v>6415</v>
      </c>
    </row>
    <row r="200" spans="1:8" ht="12.75">
      <c r="A200" s="59">
        <v>6416</v>
      </c>
      <c r="B200" s="60">
        <v>0</v>
      </c>
      <c r="C200" s="60">
        <v>31078174.42</v>
      </c>
      <c r="D200" s="60">
        <v>0</v>
      </c>
      <c r="E200" s="60">
        <v>0</v>
      </c>
      <c r="F200" s="60">
        <v>0</v>
      </c>
      <c r="G200" s="60">
        <v>31078174.42</v>
      </c>
      <c r="H200" s="59">
        <v>6416</v>
      </c>
    </row>
    <row r="201" spans="1:8" ht="12.75">
      <c r="A201" s="59">
        <v>6417</v>
      </c>
      <c r="B201" s="60">
        <v>0</v>
      </c>
      <c r="C201" s="60">
        <v>77091173</v>
      </c>
      <c r="D201" s="60">
        <v>0</v>
      </c>
      <c r="E201" s="60">
        <v>0</v>
      </c>
      <c r="F201" s="60">
        <v>0</v>
      </c>
      <c r="G201" s="60">
        <v>77091173</v>
      </c>
      <c r="H201" s="59">
        <v>6417</v>
      </c>
    </row>
    <row r="202" spans="1:8" ht="12.75">
      <c r="A202" s="59">
        <v>6418</v>
      </c>
      <c r="B202" s="60">
        <v>0</v>
      </c>
      <c r="C202" s="60">
        <v>67388307.13</v>
      </c>
      <c r="D202" s="60">
        <v>14491058</v>
      </c>
      <c r="E202" s="60">
        <v>17963734.89</v>
      </c>
      <c r="F202" s="60">
        <v>0</v>
      </c>
      <c r="G202" s="60">
        <v>70860984.02</v>
      </c>
      <c r="H202" s="59">
        <v>6418</v>
      </c>
    </row>
    <row r="203" spans="1:8" ht="12.75">
      <c r="A203" s="59">
        <v>6419</v>
      </c>
      <c r="B203" s="60">
        <v>0</v>
      </c>
      <c r="C203" s="60">
        <v>139331101.31</v>
      </c>
      <c r="D203" s="60">
        <v>-0.01</v>
      </c>
      <c r="E203" s="60">
        <v>24084228</v>
      </c>
      <c r="F203" s="60">
        <v>0</v>
      </c>
      <c r="G203" s="60">
        <v>163415329.32</v>
      </c>
      <c r="H203" s="59">
        <v>6419</v>
      </c>
    </row>
    <row r="204" spans="1:8" ht="12.75">
      <c r="A204" s="59">
        <v>6420</v>
      </c>
      <c r="B204" s="60">
        <v>0</v>
      </c>
      <c r="C204" s="60">
        <v>3742260</v>
      </c>
      <c r="D204" s="60">
        <v>0</v>
      </c>
      <c r="E204" s="60">
        <v>0</v>
      </c>
      <c r="F204" s="60">
        <v>0</v>
      </c>
      <c r="G204" s="60">
        <v>3742260</v>
      </c>
      <c r="H204" s="59">
        <v>6420</v>
      </c>
    </row>
    <row r="205" spans="1:8" ht="12.75">
      <c r="A205" s="59">
        <v>6421</v>
      </c>
      <c r="B205" s="60">
        <v>0</v>
      </c>
      <c r="C205" s="60">
        <v>44681000</v>
      </c>
      <c r="D205" s="60">
        <v>0</v>
      </c>
      <c r="E205" s="60">
        <v>0</v>
      </c>
      <c r="F205" s="60">
        <v>0</v>
      </c>
      <c r="G205" s="60">
        <v>44681000</v>
      </c>
      <c r="H205" s="59">
        <v>6421</v>
      </c>
    </row>
    <row r="206" spans="1:8" ht="12.75">
      <c r="A206" s="59">
        <v>6423</v>
      </c>
      <c r="B206" s="60">
        <v>0</v>
      </c>
      <c r="C206" s="60">
        <v>131859298.12</v>
      </c>
      <c r="D206" s="60">
        <v>111111.11</v>
      </c>
      <c r="E206" s="60">
        <v>11640</v>
      </c>
      <c r="F206" s="60">
        <v>0</v>
      </c>
      <c r="G206" s="60">
        <v>131759827.01</v>
      </c>
      <c r="H206" s="59">
        <v>6423</v>
      </c>
    </row>
    <row r="207" spans="1:8" ht="12.75">
      <c r="A207" s="61">
        <v>64</v>
      </c>
      <c r="B207" s="62">
        <v>0</v>
      </c>
      <c r="C207" s="62">
        <f>SUM(C195:C206)</f>
        <v>43255428086.29</v>
      </c>
      <c r="D207" s="62">
        <f>SUM(D195:D206)</f>
        <v>7747616429.55</v>
      </c>
      <c r="E207" s="62">
        <f>SUM(E195:E206)</f>
        <v>7375978633.31</v>
      </c>
      <c r="F207" s="62">
        <f>SUM(F195:F206)</f>
        <v>0</v>
      </c>
      <c r="G207" s="62">
        <f>SUM(G195:G206)</f>
        <v>42883790290.049995</v>
      </c>
      <c r="H207" s="61">
        <v>64</v>
      </c>
    </row>
    <row r="208" spans="1:8" ht="12.75">
      <c r="A208" s="59">
        <v>6510</v>
      </c>
      <c r="B208" s="60">
        <v>0</v>
      </c>
      <c r="C208" s="60">
        <v>3292229862.57</v>
      </c>
      <c r="D208" s="60">
        <v>336621522.7</v>
      </c>
      <c r="E208" s="60">
        <v>21025167.34</v>
      </c>
      <c r="F208" s="60">
        <v>0</v>
      </c>
      <c r="G208" s="60">
        <v>2976633507.21</v>
      </c>
      <c r="H208" s="59">
        <v>6510</v>
      </c>
    </row>
    <row r="209" spans="1:8" ht="12.75">
      <c r="A209" s="59">
        <v>6520</v>
      </c>
      <c r="B209" s="60">
        <v>0</v>
      </c>
      <c r="C209" s="60">
        <v>81881927.12</v>
      </c>
      <c r="D209" s="60">
        <v>62614750</v>
      </c>
      <c r="E209" s="60">
        <v>90979823</v>
      </c>
      <c r="F209" s="60">
        <v>0</v>
      </c>
      <c r="G209" s="60">
        <v>110247000.12</v>
      </c>
      <c r="H209" s="59">
        <v>6520</v>
      </c>
    </row>
    <row r="210" spans="1:8" ht="12.75">
      <c r="A210" s="59">
        <v>6521</v>
      </c>
      <c r="B210" s="60">
        <v>0</v>
      </c>
      <c r="C210" s="60">
        <v>2096580734.49</v>
      </c>
      <c r="D210" s="60">
        <v>275719735.88</v>
      </c>
      <c r="E210" s="60">
        <v>0</v>
      </c>
      <c r="F210" s="60">
        <v>0</v>
      </c>
      <c r="G210" s="60">
        <v>1820860998.61</v>
      </c>
      <c r="H210" s="59">
        <v>6521</v>
      </c>
    </row>
    <row r="211" spans="1:8" ht="12.75">
      <c r="A211" s="59">
        <v>6522</v>
      </c>
      <c r="B211" s="60">
        <v>0</v>
      </c>
      <c r="C211" s="60">
        <v>299263379.03</v>
      </c>
      <c r="D211" s="60">
        <v>98482965.28</v>
      </c>
      <c r="E211" s="60">
        <v>0</v>
      </c>
      <c r="F211" s="60">
        <v>0</v>
      </c>
      <c r="G211" s="60">
        <v>200780413.75</v>
      </c>
      <c r="H211" s="59">
        <v>6522</v>
      </c>
    </row>
    <row r="212" spans="1:8" ht="12.75">
      <c r="A212" s="59">
        <v>6523</v>
      </c>
      <c r="B212" s="60">
        <v>2874616870.41</v>
      </c>
      <c r="C212" s="60">
        <v>0</v>
      </c>
      <c r="D212" s="60">
        <v>16994795721</v>
      </c>
      <c r="E212" s="60">
        <v>22555774926.41</v>
      </c>
      <c r="F212" s="60">
        <v>0</v>
      </c>
      <c r="G212" s="60">
        <v>2686362335</v>
      </c>
      <c r="H212" s="59">
        <v>6523</v>
      </c>
    </row>
    <row r="213" spans="1:8" ht="12.75">
      <c r="A213" s="59">
        <v>6524</v>
      </c>
      <c r="B213" s="60">
        <v>0</v>
      </c>
      <c r="C213" s="60">
        <v>0</v>
      </c>
      <c r="D213" s="60">
        <v>572742826.44</v>
      </c>
      <c r="E213" s="60">
        <v>1879128074</v>
      </c>
      <c r="F213" s="60">
        <v>0</v>
      </c>
      <c r="G213" s="60">
        <v>1306385247.56</v>
      </c>
      <c r="H213" s="59">
        <v>6524</v>
      </c>
    </row>
    <row r="214" spans="1:8" ht="12.75">
      <c r="A214" s="59">
        <v>6526</v>
      </c>
      <c r="B214" s="60">
        <v>0</v>
      </c>
      <c r="C214" s="60">
        <v>112937412.89</v>
      </c>
      <c r="D214" s="60">
        <v>285639560</v>
      </c>
      <c r="E214" s="60">
        <v>423009501.9</v>
      </c>
      <c r="F214" s="60">
        <v>0</v>
      </c>
      <c r="G214" s="60">
        <v>250307354.79</v>
      </c>
      <c r="H214" s="59">
        <v>6526</v>
      </c>
    </row>
    <row r="215" spans="1:8" ht="12.75">
      <c r="A215" s="59">
        <v>6527</v>
      </c>
      <c r="B215" s="60">
        <v>0</v>
      </c>
      <c r="C215" s="60">
        <v>872139376.07</v>
      </c>
      <c r="D215" s="60">
        <v>778569728</v>
      </c>
      <c r="E215" s="60">
        <v>1321904687</v>
      </c>
      <c r="F215" s="60">
        <v>0</v>
      </c>
      <c r="G215" s="60">
        <v>1415474335.07</v>
      </c>
      <c r="H215" s="59">
        <v>6527</v>
      </c>
    </row>
    <row r="216" spans="1:8" ht="12.75">
      <c r="A216" s="59">
        <v>6592</v>
      </c>
      <c r="B216" s="60">
        <v>0</v>
      </c>
      <c r="C216" s="60">
        <v>0</v>
      </c>
      <c r="D216" s="60">
        <v>2127283200</v>
      </c>
      <c r="E216" s="60">
        <v>2127283200</v>
      </c>
      <c r="F216" s="60">
        <v>0</v>
      </c>
      <c r="G216" s="60">
        <v>0</v>
      </c>
      <c r="H216" s="59">
        <v>6592</v>
      </c>
    </row>
    <row r="217" spans="1:8" ht="12.75">
      <c r="A217" s="61">
        <v>65</v>
      </c>
      <c r="B217" s="62">
        <f aca="true" t="shared" si="0" ref="B217:G217">SUM(B208:B216)</f>
        <v>2874616870.41</v>
      </c>
      <c r="C217" s="62">
        <f t="shared" si="0"/>
        <v>6755032692.17</v>
      </c>
      <c r="D217" s="62">
        <f t="shared" si="0"/>
        <v>21532470009.3</v>
      </c>
      <c r="E217" s="62">
        <f t="shared" si="0"/>
        <v>28419105379.65</v>
      </c>
      <c r="F217" s="62">
        <f t="shared" si="0"/>
        <v>0</v>
      </c>
      <c r="G217" s="62">
        <f t="shared" si="0"/>
        <v>10767051192.11</v>
      </c>
      <c r="H217" s="61">
        <v>65</v>
      </c>
    </row>
    <row r="218" spans="1:8" ht="12.75">
      <c r="A218" s="59">
        <v>6610</v>
      </c>
      <c r="B218" s="60">
        <v>0</v>
      </c>
      <c r="C218" s="60">
        <v>172624364.81</v>
      </c>
      <c r="D218" s="60">
        <v>1000000</v>
      </c>
      <c r="E218" s="60">
        <v>152777.39</v>
      </c>
      <c r="F218" s="60">
        <v>0</v>
      </c>
      <c r="G218" s="60">
        <v>171777142.2</v>
      </c>
      <c r="H218" s="59">
        <v>6610</v>
      </c>
    </row>
    <row r="219" spans="1:8" ht="12.75">
      <c r="A219" s="59">
        <v>6611</v>
      </c>
      <c r="B219" s="60">
        <v>0</v>
      </c>
      <c r="C219" s="60">
        <v>0</v>
      </c>
      <c r="D219" s="60">
        <v>25000000</v>
      </c>
      <c r="E219" s="60">
        <v>0</v>
      </c>
      <c r="F219" s="60">
        <v>25000000</v>
      </c>
      <c r="G219" s="60">
        <v>0</v>
      </c>
      <c r="H219" s="59">
        <v>6611</v>
      </c>
    </row>
    <row r="220" spans="1:8" ht="12.75">
      <c r="A220" s="61">
        <v>66</v>
      </c>
      <c r="B220" s="62">
        <v>0</v>
      </c>
      <c r="C220" s="62">
        <v>172624364.81</v>
      </c>
      <c r="D220" s="62">
        <v>26000000</v>
      </c>
      <c r="E220" s="62">
        <v>152777.39</v>
      </c>
      <c r="F220" s="62">
        <f>SUM(F218:F219)</f>
        <v>25000000</v>
      </c>
      <c r="G220" s="62">
        <f>SUM(G218:G219)</f>
        <v>171777142.2</v>
      </c>
      <c r="H220" s="61">
        <v>66</v>
      </c>
    </row>
    <row r="221" spans="1:8" ht="12.75">
      <c r="A221" s="59">
        <v>6710</v>
      </c>
      <c r="B221" s="60">
        <v>0</v>
      </c>
      <c r="C221" s="60">
        <v>432824022.69</v>
      </c>
      <c r="D221" s="60">
        <v>4254927440.76</v>
      </c>
      <c r="E221" s="60">
        <v>4940914252.56</v>
      </c>
      <c r="F221" s="60">
        <v>0</v>
      </c>
      <c r="G221" s="60">
        <v>1118810834.49</v>
      </c>
      <c r="H221" s="59">
        <v>6710</v>
      </c>
    </row>
    <row r="222" spans="1:8" ht="12.75">
      <c r="A222" s="59">
        <v>6711</v>
      </c>
      <c r="B222" s="60">
        <v>0</v>
      </c>
      <c r="C222" s="60">
        <v>6073817.16</v>
      </c>
      <c r="D222" s="60">
        <v>49337940.35</v>
      </c>
      <c r="E222" s="60">
        <v>54137355</v>
      </c>
      <c r="F222" s="60">
        <v>0</v>
      </c>
      <c r="G222" s="60">
        <v>10873231.81</v>
      </c>
      <c r="H222" s="59">
        <v>6711</v>
      </c>
    </row>
    <row r="223" spans="1:8" ht="12.75">
      <c r="A223" s="59">
        <v>6712</v>
      </c>
      <c r="B223" s="60">
        <v>0</v>
      </c>
      <c r="C223" s="60">
        <v>0</v>
      </c>
      <c r="D223" s="60">
        <v>22892960</v>
      </c>
      <c r="E223" s="60">
        <v>22892960</v>
      </c>
      <c r="F223" s="60">
        <v>0</v>
      </c>
      <c r="G223" s="60">
        <v>0</v>
      </c>
      <c r="H223" s="59">
        <v>6712</v>
      </c>
    </row>
    <row r="224" spans="1:8" ht="12.75">
      <c r="A224" s="61">
        <v>67</v>
      </c>
      <c r="B224" s="62">
        <v>0</v>
      </c>
      <c r="C224" s="62">
        <v>438897839.85</v>
      </c>
      <c r="D224" s="62">
        <v>4327158341.110001</v>
      </c>
      <c r="E224" s="62">
        <v>5017944567.56</v>
      </c>
      <c r="F224" s="62">
        <v>0</v>
      </c>
      <c r="G224" s="62">
        <v>1129684066.3000002</v>
      </c>
      <c r="H224" s="61">
        <v>67</v>
      </c>
    </row>
    <row r="225" spans="1:8" ht="12.75">
      <c r="A225" s="59">
        <v>6810</v>
      </c>
      <c r="B225" s="60">
        <v>0</v>
      </c>
      <c r="C225" s="60">
        <v>0</v>
      </c>
      <c r="D225" s="60">
        <v>100000</v>
      </c>
      <c r="E225" s="60">
        <v>0</v>
      </c>
      <c r="F225" s="60">
        <v>100000</v>
      </c>
      <c r="G225" s="60">
        <v>0</v>
      </c>
      <c r="H225" s="59">
        <v>6810</v>
      </c>
    </row>
    <row r="226" spans="1:8" ht="12.75">
      <c r="A226" s="59">
        <v>6819</v>
      </c>
      <c r="B226" s="60">
        <v>0</v>
      </c>
      <c r="C226" s="60">
        <v>0</v>
      </c>
      <c r="D226" s="60">
        <v>38778998786.62</v>
      </c>
      <c r="E226" s="60">
        <v>38778998786.62</v>
      </c>
      <c r="F226" s="60">
        <v>0</v>
      </c>
      <c r="G226" s="60">
        <v>0</v>
      </c>
      <c r="H226" s="59">
        <v>6819</v>
      </c>
    </row>
    <row r="227" spans="1:8" ht="12.75">
      <c r="A227" s="59">
        <v>6821</v>
      </c>
      <c r="B227" s="60">
        <v>0</v>
      </c>
      <c r="C227" s="60">
        <v>1742327828.86</v>
      </c>
      <c r="D227" s="60">
        <v>32620254326.74</v>
      </c>
      <c r="E227" s="60">
        <v>167385055618</v>
      </c>
      <c r="F227" s="60">
        <v>0</v>
      </c>
      <c r="G227" s="60">
        <v>136507129120.12</v>
      </c>
      <c r="H227" s="59">
        <v>6821</v>
      </c>
    </row>
    <row r="228" spans="1:8" ht="12.75">
      <c r="A228" s="59">
        <v>6824</v>
      </c>
      <c r="B228" s="60">
        <v>0</v>
      </c>
      <c r="C228" s="60">
        <v>0.06</v>
      </c>
      <c r="D228" s="60">
        <v>0</v>
      </c>
      <c r="E228" s="60">
        <v>0</v>
      </c>
      <c r="F228" s="60">
        <v>0</v>
      </c>
      <c r="G228" s="60">
        <v>0.06</v>
      </c>
      <c r="H228" s="59">
        <v>6824</v>
      </c>
    </row>
    <row r="229" spans="1:8" ht="12.75">
      <c r="A229" s="59">
        <v>6826</v>
      </c>
      <c r="B229" s="60">
        <v>0.1</v>
      </c>
      <c r="C229" s="60">
        <v>0</v>
      </c>
      <c r="D229" s="60">
        <v>0</v>
      </c>
      <c r="E229" s="60">
        <v>0</v>
      </c>
      <c r="F229" s="60">
        <v>0.1</v>
      </c>
      <c r="G229" s="60">
        <v>0</v>
      </c>
      <c r="H229" s="59">
        <v>6826</v>
      </c>
    </row>
    <row r="230" spans="1:8" ht="12.75">
      <c r="A230" s="59">
        <v>6830</v>
      </c>
      <c r="B230" s="60">
        <v>0</v>
      </c>
      <c r="C230" s="60">
        <v>0.61</v>
      </c>
      <c r="D230" s="60">
        <v>0</v>
      </c>
      <c r="E230" s="60">
        <v>0</v>
      </c>
      <c r="F230" s="60">
        <v>0</v>
      </c>
      <c r="G230" s="60">
        <v>0.61</v>
      </c>
      <c r="H230" s="59">
        <v>6830</v>
      </c>
    </row>
    <row r="231" spans="1:8" ht="12.75">
      <c r="A231" s="59">
        <v>6842</v>
      </c>
      <c r="B231" s="60">
        <v>0</v>
      </c>
      <c r="C231" s="60">
        <v>0</v>
      </c>
      <c r="D231" s="60">
        <v>12714970877.31</v>
      </c>
      <c r="E231" s="60">
        <v>12714303203.06</v>
      </c>
      <c r="F231" s="60">
        <v>667674.25</v>
      </c>
      <c r="G231" s="60">
        <v>0</v>
      </c>
      <c r="H231" s="59">
        <v>6842</v>
      </c>
    </row>
    <row r="232" spans="1:8" ht="12.75">
      <c r="A232" s="59">
        <v>6850</v>
      </c>
      <c r="B232" s="60">
        <v>0</v>
      </c>
      <c r="C232" s="60">
        <v>0</v>
      </c>
      <c r="D232" s="60">
        <v>0</v>
      </c>
      <c r="E232" s="60">
        <v>400000000</v>
      </c>
      <c r="F232" s="60">
        <v>0</v>
      </c>
      <c r="G232" s="60">
        <v>400000000</v>
      </c>
      <c r="H232" s="59">
        <v>6850</v>
      </c>
    </row>
    <row r="233" spans="1:8" ht="12.75">
      <c r="A233" s="59">
        <v>6851</v>
      </c>
      <c r="B233" s="60">
        <v>0</v>
      </c>
      <c r="C233" s="60">
        <v>182252822.6</v>
      </c>
      <c r="D233" s="60">
        <v>182252822.6</v>
      </c>
      <c r="E233" s="60">
        <v>0</v>
      </c>
      <c r="F233" s="60">
        <v>0</v>
      </c>
      <c r="G233" s="60">
        <v>0</v>
      </c>
      <c r="H233" s="59">
        <v>6851</v>
      </c>
    </row>
    <row r="234" spans="1:8" ht="12.75">
      <c r="A234" s="59">
        <v>6852</v>
      </c>
      <c r="B234" s="60">
        <v>0</v>
      </c>
      <c r="C234" s="60">
        <v>0</v>
      </c>
      <c r="D234" s="60">
        <v>363636363.62</v>
      </c>
      <c r="E234" s="60">
        <v>2200000000</v>
      </c>
      <c r="F234" s="60">
        <v>0</v>
      </c>
      <c r="G234" s="60">
        <v>1836363636.38</v>
      </c>
      <c r="H234" s="59">
        <v>6852</v>
      </c>
    </row>
    <row r="235" spans="1:8" ht="12.75">
      <c r="A235" s="59">
        <v>6853</v>
      </c>
      <c r="B235" s="60">
        <v>600000</v>
      </c>
      <c r="C235" s="60">
        <v>0</v>
      </c>
      <c r="D235" s="60">
        <v>1283952570</v>
      </c>
      <c r="E235" s="60">
        <v>1284552570</v>
      </c>
      <c r="F235" s="60">
        <v>0</v>
      </c>
      <c r="G235" s="60">
        <v>0</v>
      </c>
      <c r="H235" s="59">
        <v>6853</v>
      </c>
    </row>
    <row r="236" spans="1:8" ht="12.75">
      <c r="A236" s="59">
        <v>6854</v>
      </c>
      <c r="B236" s="60">
        <v>0</v>
      </c>
      <c r="C236" s="60">
        <v>0</v>
      </c>
      <c r="D236" s="60">
        <v>50000000</v>
      </c>
      <c r="E236" s="60">
        <v>300000000</v>
      </c>
      <c r="F236" s="60">
        <v>0</v>
      </c>
      <c r="G236" s="60">
        <v>250000000</v>
      </c>
      <c r="H236" s="59">
        <v>6854</v>
      </c>
    </row>
    <row r="237" spans="1:8" ht="12.75">
      <c r="A237" s="59">
        <v>6856</v>
      </c>
      <c r="B237" s="60">
        <v>0</v>
      </c>
      <c r="C237" s="60">
        <v>0</v>
      </c>
      <c r="D237" s="60">
        <v>41666666.66</v>
      </c>
      <c r="E237" s="60">
        <v>500000000</v>
      </c>
      <c r="F237" s="60">
        <v>0</v>
      </c>
      <c r="G237" s="60">
        <v>458333333.34</v>
      </c>
      <c r="H237" s="59">
        <v>6856</v>
      </c>
    </row>
    <row r="238" spans="1:8" ht="12.75">
      <c r="A238" s="59">
        <v>6858</v>
      </c>
      <c r="B238" s="60">
        <v>0</v>
      </c>
      <c r="C238" s="60">
        <v>109375000.02</v>
      </c>
      <c r="D238" s="60">
        <v>109375000.02</v>
      </c>
      <c r="E238" s="60">
        <v>0</v>
      </c>
      <c r="F238" s="60">
        <v>0</v>
      </c>
      <c r="G238" s="60">
        <v>0</v>
      </c>
      <c r="H238" s="59">
        <v>6858</v>
      </c>
    </row>
    <row r="239" spans="1:8" ht="12.75">
      <c r="A239" s="59">
        <v>6861</v>
      </c>
      <c r="B239" s="60">
        <v>0</v>
      </c>
      <c r="C239" s="60">
        <v>116666666.68</v>
      </c>
      <c r="D239" s="60">
        <v>116666666.68</v>
      </c>
      <c r="E239" s="60">
        <v>0</v>
      </c>
      <c r="F239" s="60">
        <v>0</v>
      </c>
      <c r="G239" s="60">
        <v>0</v>
      </c>
      <c r="H239" s="59">
        <v>6861</v>
      </c>
    </row>
    <row r="240" spans="1:8" ht="12.75">
      <c r="A240" s="59">
        <v>6862</v>
      </c>
      <c r="B240" s="60">
        <v>0</v>
      </c>
      <c r="C240" s="60">
        <v>285714285.74</v>
      </c>
      <c r="D240" s="60">
        <v>285714285.74</v>
      </c>
      <c r="E240" s="60">
        <v>0</v>
      </c>
      <c r="F240" s="60">
        <v>0</v>
      </c>
      <c r="G240" s="60">
        <v>0</v>
      </c>
      <c r="H240" s="59">
        <v>6862</v>
      </c>
    </row>
    <row r="241" spans="1:8" ht="12.75">
      <c r="A241" s="59">
        <v>6864</v>
      </c>
      <c r="B241" s="60">
        <v>0</v>
      </c>
      <c r="C241" s="60">
        <v>1900413740</v>
      </c>
      <c r="D241" s="60">
        <v>1267942247</v>
      </c>
      <c r="E241" s="60">
        <v>0</v>
      </c>
      <c r="F241" s="60">
        <v>0</v>
      </c>
      <c r="G241" s="60">
        <v>632471493</v>
      </c>
      <c r="H241" s="59">
        <v>6864</v>
      </c>
    </row>
    <row r="242" spans="1:8" ht="12.75">
      <c r="A242" s="59">
        <v>6866</v>
      </c>
      <c r="B242" s="60">
        <v>0</v>
      </c>
      <c r="C242" s="60">
        <v>400000000</v>
      </c>
      <c r="D242" s="60">
        <v>250000000</v>
      </c>
      <c r="E242" s="60">
        <v>0</v>
      </c>
      <c r="F242" s="60">
        <v>0</v>
      </c>
      <c r="G242" s="60">
        <v>150000000</v>
      </c>
      <c r="H242" s="59">
        <v>6866</v>
      </c>
    </row>
    <row r="243" spans="1:8" ht="12.75">
      <c r="A243" s="59">
        <v>6883</v>
      </c>
      <c r="B243" s="60">
        <v>0</v>
      </c>
      <c r="C243" s="60">
        <v>2017332410.47</v>
      </c>
      <c r="D243" s="60">
        <v>2017332410.47</v>
      </c>
      <c r="E243" s="60">
        <v>0</v>
      </c>
      <c r="F243" s="60">
        <v>0</v>
      </c>
      <c r="G243" s="60">
        <v>0</v>
      </c>
      <c r="H243" s="59">
        <v>6883</v>
      </c>
    </row>
    <row r="244" spans="1:8" ht="12.75">
      <c r="A244" s="61">
        <v>68</v>
      </c>
      <c r="B244" s="62">
        <f aca="true" t="shared" si="1" ref="B244:G244">SUM(B225:B243)</f>
        <v>600000.1</v>
      </c>
      <c r="C244" s="62">
        <f t="shared" si="1"/>
        <v>6754082755.04</v>
      </c>
      <c r="D244" s="62">
        <f t="shared" si="1"/>
        <v>90082863023.46</v>
      </c>
      <c r="E244" s="62">
        <f t="shared" si="1"/>
        <v>223562910177.68</v>
      </c>
      <c r="F244" s="62">
        <f t="shared" si="1"/>
        <v>767674.35</v>
      </c>
      <c r="G244" s="62">
        <f t="shared" si="1"/>
        <v>140234297583.50998</v>
      </c>
      <c r="H244" s="61">
        <v>68</v>
      </c>
    </row>
    <row r="245" spans="1:8" ht="12.75">
      <c r="A245" s="59">
        <v>6970</v>
      </c>
      <c r="B245" s="60">
        <v>0</v>
      </c>
      <c r="C245" s="60">
        <v>22513942.71</v>
      </c>
      <c r="D245" s="60">
        <v>127520459</v>
      </c>
      <c r="E245" s="60">
        <v>135075379.5</v>
      </c>
      <c r="F245" s="60">
        <v>0</v>
      </c>
      <c r="G245" s="60">
        <v>30068863.21</v>
      </c>
      <c r="H245" s="59">
        <v>6970</v>
      </c>
    </row>
    <row r="246" spans="1:8" ht="12.75">
      <c r="A246" s="59">
        <v>6990</v>
      </c>
      <c r="B246" s="60">
        <v>0</v>
      </c>
      <c r="C246" s="60">
        <v>5447880.09</v>
      </c>
      <c r="D246" s="60">
        <v>225452428.39</v>
      </c>
      <c r="E246" s="60">
        <v>225302461.31</v>
      </c>
      <c r="F246" s="60">
        <v>0</v>
      </c>
      <c r="G246" s="60">
        <v>5297913.01</v>
      </c>
      <c r="H246" s="59">
        <v>6990</v>
      </c>
    </row>
    <row r="247" spans="1:8" ht="12.75">
      <c r="A247" s="59">
        <v>6991</v>
      </c>
      <c r="B247" s="60">
        <v>0</v>
      </c>
      <c r="C247" s="60">
        <v>3862228.71</v>
      </c>
      <c r="D247" s="60">
        <v>27509399</v>
      </c>
      <c r="E247" s="60">
        <v>35243680.37</v>
      </c>
      <c r="F247" s="60">
        <v>0</v>
      </c>
      <c r="G247" s="60">
        <v>11596510.08</v>
      </c>
      <c r="H247" s="59">
        <v>6991</v>
      </c>
    </row>
    <row r="248" spans="1:8" ht="12.75">
      <c r="A248" s="61">
        <v>69</v>
      </c>
      <c r="B248" s="62">
        <v>0</v>
      </c>
      <c r="C248" s="62">
        <v>31824051.51</v>
      </c>
      <c r="D248" s="62">
        <v>380482286.39</v>
      </c>
      <c r="E248" s="62">
        <v>395621521.18</v>
      </c>
      <c r="F248" s="62">
        <v>0</v>
      </c>
      <c r="G248" s="62">
        <v>46963286.30000001</v>
      </c>
      <c r="H248" s="61">
        <v>69</v>
      </c>
    </row>
    <row r="249" spans="1:8" ht="12.75">
      <c r="A249" s="59">
        <v>7810</v>
      </c>
      <c r="B249" s="60">
        <v>0</v>
      </c>
      <c r="C249" s="60">
        <v>8000000000</v>
      </c>
      <c r="D249" s="60">
        <v>713341111.08</v>
      </c>
      <c r="E249" s="60">
        <v>0</v>
      </c>
      <c r="F249" s="60">
        <v>0</v>
      </c>
      <c r="G249" s="60">
        <v>7286658888.92</v>
      </c>
      <c r="H249" s="59">
        <v>7810</v>
      </c>
    </row>
    <row r="250" spans="1:8" ht="12.75">
      <c r="A250" s="59">
        <v>7812</v>
      </c>
      <c r="B250" s="60">
        <v>0</v>
      </c>
      <c r="C250" s="60">
        <v>318709677.42</v>
      </c>
      <c r="D250" s="60">
        <v>170645643.42</v>
      </c>
      <c r="E250" s="60">
        <v>0</v>
      </c>
      <c r="F250" s="60">
        <v>0</v>
      </c>
      <c r="G250" s="60">
        <v>148064034</v>
      </c>
      <c r="H250" s="59">
        <v>7812</v>
      </c>
    </row>
    <row r="251" spans="1:8" ht="12.75">
      <c r="A251" s="61">
        <v>78</v>
      </c>
      <c r="B251" s="62">
        <v>0</v>
      </c>
      <c r="C251" s="62">
        <v>8318709677.42</v>
      </c>
      <c r="D251" s="62">
        <v>883986754.5</v>
      </c>
      <c r="E251" s="62">
        <v>0</v>
      </c>
      <c r="F251" s="62">
        <v>0</v>
      </c>
      <c r="G251" s="62">
        <v>7434722922.92</v>
      </c>
      <c r="H251" s="61">
        <v>78</v>
      </c>
    </row>
    <row r="252" spans="1:8" ht="12.75">
      <c r="A252" s="59">
        <v>8310</v>
      </c>
      <c r="B252" s="60">
        <v>0</v>
      </c>
      <c r="C252" s="60">
        <v>700000000</v>
      </c>
      <c r="D252" s="60">
        <v>0</v>
      </c>
      <c r="E252" s="60">
        <v>0</v>
      </c>
      <c r="F252" s="60">
        <v>0</v>
      </c>
      <c r="G252" s="60">
        <v>700000000</v>
      </c>
      <c r="H252" s="59">
        <v>8310</v>
      </c>
    </row>
    <row r="253" spans="1:8" ht="12.75">
      <c r="A253" s="61">
        <v>83</v>
      </c>
      <c r="B253" s="62">
        <v>0</v>
      </c>
      <c r="C253" s="62">
        <v>700000000</v>
      </c>
      <c r="D253" s="62">
        <v>0</v>
      </c>
      <c r="E253" s="62">
        <v>0</v>
      </c>
      <c r="F253" s="62">
        <v>0</v>
      </c>
      <c r="G253" s="62">
        <v>700000000</v>
      </c>
      <c r="H253" s="61">
        <v>83</v>
      </c>
    </row>
    <row r="254" spans="1:8" ht="12.75">
      <c r="A254" s="59">
        <v>8411</v>
      </c>
      <c r="B254" s="60">
        <v>0</v>
      </c>
      <c r="C254" s="60">
        <v>119532535</v>
      </c>
      <c r="D254" s="60">
        <v>0</v>
      </c>
      <c r="E254" s="60">
        <v>0</v>
      </c>
      <c r="F254" s="60">
        <v>0</v>
      </c>
      <c r="G254" s="60">
        <v>119532535</v>
      </c>
      <c r="H254" s="59">
        <v>8411</v>
      </c>
    </row>
    <row r="255" spans="1:8" ht="12.75">
      <c r="A255" s="61">
        <v>84</v>
      </c>
      <c r="B255" s="62">
        <v>0</v>
      </c>
      <c r="C255" s="62">
        <v>119532535</v>
      </c>
      <c r="D255" s="62">
        <v>0</v>
      </c>
      <c r="E255" s="62">
        <v>0</v>
      </c>
      <c r="F255" s="62">
        <v>0</v>
      </c>
      <c r="G255" s="62">
        <v>119532535</v>
      </c>
      <c r="H255" s="61">
        <v>84</v>
      </c>
    </row>
    <row r="256" spans="1:8" ht="12.75">
      <c r="A256" s="59">
        <v>8510</v>
      </c>
      <c r="B256" s="60">
        <v>0</v>
      </c>
      <c r="C256" s="60">
        <v>212803378.59</v>
      </c>
      <c r="D256" s="60">
        <v>3346512844</v>
      </c>
      <c r="E256" s="60">
        <v>3747086402</v>
      </c>
      <c r="F256" s="60">
        <v>0</v>
      </c>
      <c r="G256" s="60">
        <v>613376936.59</v>
      </c>
      <c r="H256" s="59">
        <v>8510</v>
      </c>
    </row>
    <row r="257" spans="1:8" ht="12.75">
      <c r="A257" s="59">
        <v>8520</v>
      </c>
      <c r="B257" s="60">
        <v>0</v>
      </c>
      <c r="C257" s="60">
        <v>153799826.91</v>
      </c>
      <c r="D257" s="60">
        <v>116400</v>
      </c>
      <c r="E257" s="60">
        <v>0</v>
      </c>
      <c r="F257" s="60">
        <v>0</v>
      </c>
      <c r="G257" s="60">
        <v>153683426.91</v>
      </c>
      <c r="H257" s="59">
        <v>8520</v>
      </c>
    </row>
    <row r="258" spans="1:8" ht="12.75">
      <c r="A258" s="59">
        <v>8521</v>
      </c>
      <c r="B258" s="60">
        <v>0</v>
      </c>
      <c r="C258" s="60">
        <v>93660299.83</v>
      </c>
      <c r="D258" s="60">
        <v>0</v>
      </c>
      <c r="E258" s="60">
        <v>0</v>
      </c>
      <c r="F258" s="60">
        <v>0</v>
      </c>
      <c r="G258" s="60">
        <v>93660299.83</v>
      </c>
      <c r="H258" s="59">
        <v>8521</v>
      </c>
    </row>
    <row r="259" spans="1:8" ht="12.75">
      <c r="A259" s="61">
        <v>85</v>
      </c>
      <c r="B259" s="62">
        <v>0</v>
      </c>
      <c r="C259" s="62">
        <v>460263505.33</v>
      </c>
      <c r="D259" s="62">
        <v>3346629244</v>
      </c>
      <c r="E259" s="62">
        <v>3747086402</v>
      </c>
      <c r="F259" s="62">
        <v>0</v>
      </c>
      <c r="G259" s="62">
        <v>860720663.3299999</v>
      </c>
      <c r="H259" s="61">
        <v>85</v>
      </c>
    </row>
    <row r="260" spans="1:8" ht="12.75">
      <c r="A260" s="59">
        <v>8710</v>
      </c>
      <c r="B260" s="60">
        <v>34275345035.72</v>
      </c>
      <c r="C260" s="60">
        <v>0</v>
      </c>
      <c r="D260" s="60">
        <v>0</v>
      </c>
      <c r="E260" s="60">
        <v>0</v>
      </c>
      <c r="F260" s="60">
        <v>34275345035.72</v>
      </c>
      <c r="G260" s="60">
        <v>0</v>
      </c>
      <c r="H260" s="59">
        <v>8710</v>
      </c>
    </row>
    <row r="261" spans="1:8" ht="12.75">
      <c r="A261" s="59">
        <v>8720</v>
      </c>
      <c r="B261" s="60">
        <v>0</v>
      </c>
      <c r="C261" s="60">
        <v>0</v>
      </c>
      <c r="D261" s="60"/>
      <c r="E261" s="60">
        <v>0</v>
      </c>
      <c r="F261" s="60"/>
      <c r="G261" s="60">
        <v>0</v>
      </c>
      <c r="H261" s="59">
        <v>8720</v>
      </c>
    </row>
    <row r="262" spans="1:8" ht="12.75">
      <c r="A262" s="61">
        <v>87</v>
      </c>
      <c r="B262" s="62">
        <f>SUM(B260:B261)</f>
        <v>34275345035.72</v>
      </c>
      <c r="C262" s="62">
        <f>SUM(C260:C261)</f>
        <v>0</v>
      </c>
      <c r="D262" s="62">
        <f>SUM(D260:D261)</f>
        <v>0</v>
      </c>
      <c r="E262" s="62">
        <f>SUM(E260:E261)</f>
        <v>0</v>
      </c>
      <c r="F262" s="62">
        <f>SUM(F260:F261)</f>
        <v>34275345035.72</v>
      </c>
      <c r="G262" s="62">
        <v>0</v>
      </c>
      <c r="H262" s="61">
        <v>87</v>
      </c>
    </row>
    <row r="263" spans="1:8" ht="12.75">
      <c r="A263" s="59">
        <v>8830</v>
      </c>
      <c r="B263" s="60">
        <v>0</v>
      </c>
      <c r="C263" s="60">
        <v>74501873.76</v>
      </c>
      <c r="D263" s="60">
        <v>74501873.76</v>
      </c>
      <c r="E263" s="60">
        <v>0</v>
      </c>
      <c r="F263" s="60">
        <v>0</v>
      </c>
      <c r="G263" s="60">
        <v>0</v>
      </c>
      <c r="H263" s="59">
        <v>8830</v>
      </c>
    </row>
    <row r="264" spans="1:8" ht="12.75">
      <c r="A264" s="59">
        <v>8840</v>
      </c>
      <c r="B264" s="60">
        <v>0</v>
      </c>
      <c r="C264" s="60">
        <v>50000000</v>
      </c>
      <c r="D264" s="60">
        <v>50000000</v>
      </c>
      <c r="E264" s="60">
        <v>0</v>
      </c>
      <c r="F264" s="60">
        <v>0</v>
      </c>
      <c r="G264" s="60">
        <v>0</v>
      </c>
      <c r="H264" s="59">
        <v>8840</v>
      </c>
    </row>
    <row r="265" spans="1:8" ht="12.75">
      <c r="A265" s="59">
        <v>8850</v>
      </c>
      <c r="B265" s="60">
        <v>0</v>
      </c>
      <c r="C265" s="60">
        <v>13750000000</v>
      </c>
      <c r="D265" s="60">
        <v>0</v>
      </c>
      <c r="E265" s="60">
        <v>5000000000</v>
      </c>
      <c r="F265" s="60">
        <v>0</v>
      </c>
      <c r="G265" s="60">
        <v>18750000000</v>
      </c>
      <c r="H265" s="59">
        <v>8850</v>
      </c>
    </row>
    <row r="266" spans="1:8" ht="12.75">
      <c r="A266" s="59">
        <v>8870</v>
      </c>
      <c r="B266" s="60">
        <v>0</v>
      </c>
      <c r="C266" s="60">
        <v>24096203</v>
      </c>
      <c r="D266" s="60">
        <v>24096203</v>
      </c>
      <c r="E266" s="60">
        <v>0</v>
      </c>
      <c r="F266" s="60">
        <v>0</v>
      </c>
      <c r="G266" s="60">
        <v>0</v>
      </c>
      <c r="H266" s="59">
        <v>8870</v>
      </c>
    </row>
    <row r="267" spans="1:8" ht="12.75">
      <c r="A267" s="59">
        <v>8880</v>
      </c>
      <c r="B267" s="60">
        <v>0</v>
      </c>
      <c r="C267" s="60">
        <v>0</v>
      </c>
      <c r="D267" s="60">
        <v>326261000</v>
      </c>
      <c r="E267" s="60">
        <v>326261000</v>
      </c>
      <c r="F267" s="60">
        <v>0</v>
      </c>
      <c r="G267" s="60">
        <v>0</v>
      </c>
      <c r="H267" s="59">
        <v>8880</v>
      </c>
    </row>
    <row r="268" spans="1:8" ht="12.75">
      <c r="A268" s="59">
        <v>8890</v>
      </c>
      <c r="B268" s="60">
        <v>0</v>
      </c>
      <c r="C268" s="60">
        <v>21060954</v>
      </c>
      <c r="D268" s="60">
        <v>21060954</v>
      </c>
      <c r="E268" s="60">
        <v>0</v>
      </c>
      <c r="F268" s="60">
        <v>0</v>
      </c>
      <c r="G268" s="60">
        <v>0</v>
      </c>
      <c r="H268" s="59">
        <v>8890</v>
      </c>
    </row>
    <row r="269" spans="1:8" ht="12.75">
      <c r="A269" s="59">
        <v>8891</v>
      </c>
      <c r="B269" s="60">
        <v>0</v>
      </c>
      <c r="C269" s="60">
        <v>2499290</v>
      </c>
      <c r="D269" s="60">
        <v>2499290</v>
      </c>
      <c r="E269" s="60">
        <v>0</v>
      </c>
      <c r="F269" s="60">
        <v>0</v>
      </c>
      <c r="G269" s="60">
        <v>0</v>
      </c>
      <c r="H269" s="59">
        <v>8891</v>
      </c>
    </row>
    <row r="270" spans="1:8" ht="12.75">
      <c r="A270" s="59">
        <v>8892</v>
      </c>
      <c r="B270" s="60">
        <v>0</v>
      </c>
      <c r="C270" s="60">
        <v>4206334</v>
      </c>
      <c r="D270" s="60">
        <v>4206334</v>
      </c>
      <c r="E270" s="60">
        <v>0</v>
      </c>
      <c r="F270" s="60">
        <v>0</v>
      </c>
      <c r="G270" s="60">
        <v>0</v>
      </c>
      <c r="H270" s="59">
        <v>8892</v>
      </c>
    </row>
    <row r="271" spans="1:8" ht="12.75">
      <c r="A271" s="61">
        <v>88</v>
      </c>
      <c r="B271" s="62">
        <v>0</v>
      </c>
      <c r="C271" s="62">
        <v>13926364654.76</v>
      </c>
      <c r="D271" s="62">
        <v>502625654.76</v>
      </c>
      <c r="E271" s="62">
        <v>5326261000</v>
      </c>
      <c r="F271" s="62">
        <v>0</v>
      </c>
      <c r="G271" s="62">
        <v>18750000000.000004</v>
      </c>
      <c r="H271" s="61">
        <v>88</v>
      </c>
    </row>
    <row r="272" spans="1:8" ht="12.75">
      <c r="A272" s="59">
        <v>9010</v>
      </c>
      <c r="B272" s="60">
        <v>0</v>
      </c>
      <c r="C272" s="60">
        <v>0</v>
      </c>
      <c r="D272" s="60">
        <v>0</v>
      </c>
      <c r="E272" s="60">
        <v>29017153479.54</v>
      </c>
      <c r="F272" s="60">
        <v>0</v>
      </c>
      <c r="G272" s="60">
        <v>29017153479.54</v>
      </c>
      <c r="H272" s="59">
        <v>9010</v>
      </c>
    </row>
    <row r="273" spans="1:8" ht="12.75">
      <c r="A273" s="59">
        <v>9011</v>
      </c>
      <c r="B273" s="60">
        <v>0</v>
      </c>
      <c r="C273" s="60">
        <v>0</v>
      </c>
      <c r="D273" s="60">
        <v>0</v>
      </c>
      <c r="E273" s="60">
        <v>2164025029</v>
      </c>
      <c r="F273" s="60">
        <v>0</v>
      </c>
      <c r="G273" s="60">
        <v>2164025029</v>
      </c>
      <c r="H273" s="59">
        <v>9011</v>
      </c>
    </row>
    <row r="274" spans="1:8" ht="12.75">
      <c r="A274" s="59">
        <v>9012</v>
      </c>
      <c r="B274" s="60">
        <v>0</v>
      </c>
      <c r="C274" s="60">
        <v>0</v>
      </c>
      <c r="D274" s="60">
        <v>0</v>
      </c>
      <c r="E274" s="60">
        <v>28348341742</v>
      </c>
      <c r="F274" s="60">
        <v>0</v>
      </c>
      <c r="G274" s="60">
        <v>28348341742</v>
      </c>
      <c r="H274" s="59">
        <v>9012</v>
      </c>
    </row>
    <row r="275" spans="1:8" ht="12.75">
      <c r="A275" s="59">
        <v>9015</v>
      </c>
      <c r="B275" s="60">
        <v>0</v>
      </c>
      <c r="C275" s="60">
        <v>0</v>
      </c>
      <c r="D275" s="60">
        <v>0</v>
      </c>
      <c r="E275" s="60">
        <v>1991782621</v>
      </c>
      <c r="F275" s="60">
        <v>0</v>
      </c>
      <c r="G275" s="60">
        <v>1991782621</v>
      </c>
      <c r="H275" s="59">
        <v>9015</v>
      </c>
    </row>
    <row r="276" spans="1:8" ht="12.75">
      <c r="A276" s="59">
        <v>9020</v>
      </c>
      <c r="B276" s="60">
        <v>0</v>
      </c>
      <c r="C276" s="60">
        <v>0</v>
      </c>
      <c r="D276" s="60">
        <v>0</v>
      </c>
      <c r="E276" s="60">
        <v>620641636</v>
      </c>
      <c r="F276" s="60">
        <v>0</v>
      </c>
      <c r="G276" s="60">
        <v>620641636</v>
      </c>
      <c r="H276" s="59">
        <v>9020</v>
      </c>
    </row>
    <row r="277" spans="1:8" ht="12.75">
      <c r="A277" s="59">
        <v>9021</v>
      </c>
      <c r="B277" s="60">
        <v>0</v>
      </c>
      <c r="C277" s="60">
        <v>0</v>
      </c>
      <c r="D277" s="60">
        <v>0</v>
      </c>
      <c r="E277" s="60">
        <v>3689403500.8</v>
      </c>
      <c r="F277" s="60">
        <v>0</v>
      </c>
      <c r="G277" s="60">
        <v>3689403500.8</v>
      </c>
      <c r="H277" s="59">
        <v>9021</v>
      </c>
    </row>
    <row r="278" spans="1:8" ht="12.75">
      <c r="A278" s="59">
        <v>9022</v>
      </c>
      <c r="B278" s="60">
        <v>0</v>
      </c>
      <c r="C278" s="60">
        <v>0</v>
      </c>
      <c r="D278" s="60">
        <v>0</v>
      </c>
      <c r="E278" s="60">
        <v>43453515</v>
      </c>
      <c r="F278" s="60">
        <v>0</v>
      </c>
      <c r="G278" s="60">
        <v>43453515</v>
      </c>
      <c r="H278" s="59">
        <v>9022</v>
      </c>
    </row>
    <row r="279" spans="1:8" ht="12.75">
      <c r="A279" s="59">
        <v>9032</v>
      </c>
      <c r="B279" s="60">
        <v>0</v>
      </c>
      <c r="C279" s="60">
        <v>0</v>
      </c>
      <c r="D279" s="60">
        <v>0</v>
      </c>
      <c r="E279" s="60">
        <v>1085191591</v>
      </c>
      <c r="F279" s="60">
        <v>0</v>
      </c>
      <c r="G279" s="60">
        <v>1085191591</v>
      </c>
      <c r="H279" s="59">
        <v>9032</v>
      </c>
    </row>
    <row r="280" spans="1:11" ht="12.75">
      <c r="A280" s="61">
        <v>90</v>
      </c>
      <c r="B280" s="62">
        <v>0</v>
      </c>
      <c r="C280" s="62">
        <v>0</v>
      </c>
      <c r="D280" s="62">
        <v>0</v>
      </c>
      <c r="E280" s="62">
        <v>66959993114.340004</v>
      </c>
      <c r="F280" s="62">
        <v>0</v>
      </c>
      <c r="G280" s="62">
        <v>66959993114.340004</v>
      </c>
      <c r="H280" s="61">
        <v>90</v>
      </c>
      <c r="J280" s="63"/>
      <c r="K280" s="63"/>
    </row>
    <row r="281" spans="1:8" ht="12.75">
      <c r="A281" s="59">
        <v>9110</v>
      </c>
      <c r="B281" s="60">
        <v>0</v>
      </c>
      <c r="C281" s="60">
        <v>0</v>
      </c>
      <c r="D281" s="60">
        <f>25183915214.54+200000000</f>
        <v>25383915214.54</v>
      </c>
      <c r="E281" s="60">
        <v>0</v>
      </c>
      <c r="F281" s="60">
        <f>25183915214.54+200000000</f>
        <v>25383915214.54</v>
      </c>
      <c r="G281" s="60">
        <v>0</v>
      </c>
      <c r="H281" s="59">
        <v>9110</v>
      </c>
    </row>
    <row r="282" spans="1:8" ht="12.75">
      <c r="A282" s="59">
        <v>9111</v>
      </c>
      <c r="B282" s="60">
        <v>0</v>
      </c>
      <c r="C282" s="60">
        <v>0</v>
      </c>
      <c r="D282" s="60">
        <v>1602815205.44</v>
      </c>
      <c r="E282" s="60">
        <v>0</v>
      </c>
      <c r="F282" s="60">
        <v>1602815205.44</v>
      </c>
      <c r="G282" s="60">
        <v>0</v>
      </c>
      <c r="H282" s="59">
        <v>9111</v>
      </c>
    </row>
    <row r="283" spans="1:8" ht="12.75">
      <c r="A283" s="59">
        <v>9112</v>
      </c>
      <c r="B283" s="60">
        <v>0</v>
      </c>
      <c r="C283" s="60">
        <v>0</v>
      </c>
      <c r="D283" s="60">
        <v>25969870776</v>
      </c>
      <c r="E283" s="60">
        <v>0</v>
      </c>
      <c r="F283" s="60">
        <v>25969870776</v>
      </c>
      <c r="G283" s="60">
        <v>0</v>
      </c>
      <c r="H283" s="59">
        <v>9112</v>
      </c>
    </row>
    <row r="284" spans="1:8" ht="12.75">
      <c r="A284" s="59">
        <v>9115</v>
      </c>
      <c r="B284" s="60">
        <v>0</v>
      </c>
      <c r="C284" s="60">
        <v>0</v>
      </c>
      <c r="D284" s="60">
        <v>1765809131</v>
      </c>
      <c r="E284" s="60">
        <v>0</v>
      </c>
      <c r="F284" s="60">
        <v>1765809131</v>
      </c>
      <c r="G284" s="60">
        <v>0</v>
      </c>
      <c r="H284" s="59">
        <v>9115</v>
      </c>
    </row>
    <row r="285" spans="1:8" ht="12.75">
      <c r="A285" s="59">
        <v>9120</v>
      </c>
      <c r="B285" s="60">
        <v>0</v>
      </c>
      <c r="C285" s="60">
        <v>0</v>
      </c>
      <c r="D285" s="60">
        <v>619423530</v>
      </c>
      <c r="E285" s="60">
        <v>0</v>
      </c>
      <c r="F285" s="60">
        <v>619423530</v>
      </c>
      <c r="G285" s="60">
        <v>0</v>
      </c>
      <c r="H285" s="59">
        <v>9120</v>
      </c>
    </row>
    <row r="286" spans="1:8" ht="12.75">
      <c r="A286" s="59">
        <v>9121</v>
      </c>
      <c r="B286" s="60">
        <v>0</v>
      </c>
      <c r="C286" s="60">
        <v>0</v>
      </c>
      <c r="D286" s="60">
        <v>2461322063</v>
      </c>
      <c r="E286" s="60">
        <v>0</v>
      </c>
      <c r="F286" s="60">
        <v>2461322063</v>
      </c>
      <c r="G286" s="60">
        <v>0</v>
      </c>
      <c r="H286" s="59">
        <v>9121</v>
      </c>
    </row>
    <row r="287" spans="1:8" ht="12.75">
      <c r="A287" s="59">
        <v>9122</v>
      </c>
      <c r="B287" s="60">
        <v>0</v>
      </c>
      <c r="C287" s="60">
        <v>0</v>
      </c>
      <c r="D287" s="60">
        <v>37067923</v>
      </c>
      <c r="E287" s="60">
        <v>0</v>
      </c>
      <c r="F287" s="60">
        <v>37067923</v>
      </c>
      <c r="G287" s="60">
        <v>0</v>
      </c>
      <c r="H287" s="59">
        <v>9122</v>
      </c>
    </row>
    <row r="288" spans="1:8" ht="12.75">
      <c r="A288" s="59">
        <v>9132</v>
      </c>
      <c r="B288" s="60">
        <v>0</v>
      </c>
      <c r="C288" s="60">
        <v>0</v>
      </c>
      <c r="D288" s="60">
        <v>904390339.52</v>
      </c>
      <c r="E288" s="60">
        <v>0</v>
      </c>
      <c r="F288" s="60">
        <v>904390339.52</v>
      </c>
      <c r="G288" s="60">
        <v>0</v>
      </c>
      <c r="H288" s="59">
        <v>9132</v>
      </c>
    </row>
    <row r="289" spans="1:8" ht="12.75">
      <c r="A289" s="61">
        <v>91</v>
      </c>
      <c r="B289" s="62">
        <v>0</v>
      </c>
      <c r="C289" s="62">
        <v>0</v>
      </c>
      <c r="D289" s="62">
        <f>SUM(D281:D288)</f>
        <v>58744614182.49999</v>
      </c>
      <c r="E289" s="62">
        <v>0</v>
      </c>
      <c r="F289" s="62">
        <f>SUM(F281:F288)</f>
        <v>58744614182.49999</v>
      </c>
      <c r="G289" s="62">
        <v>0</v>
      </c>
      <c r="H289" s="61">
        <v>91</v>
      </c>
    </row>
    <row r="290" spans="1:8" ht="12.75">
      <c r="A290" s="59">
        <v>9210</v>
      </c>
      <c r="B290" s="60">
        <v>0</v>
      </c>
      <c r="C290" s="60">
        <v>0</v>
      </c>
      <c r="D290" s="60">
        <v>2443839137</v>
      </c>
      <c r="E290" s="60">
        <v>2443839139</v>
      </c>
      <c r="F290" s="60">
        <v>0</v>
      </c>
      <c r="G290" s="60">
        <v>2</v>
      </c>
      <c r="H290" s="59">
        <v>9210</v>
      </c>
    </row>
    <row r="291" spans="1:8" ht="12.75">
      <c r="A291" s="59">
        <v>9220</v>
      </c>
      <c r="B291" s="60">
        <v>0</v>
      </c>
      <c r="C291" s="60">
        <v>0</v>
      </c>
      <c r="D291" s="60">
        <v>5090077.2</v>
      </c>
      <c r="E291" s="60">
        <v>5140845.3</v>
      </c>
      <c r="F291" s="60">
        <v>0</v>
      </c>
      <c r="G291" s="60">
        <v>50768.1</v>
      </c>
      <c r="H291" s="59">
        <v>9220</v>
      </c>
    </row>
    <row r="292" spans="1:8" ht="12.75">
      <c r="A292" s="61">
        <v>92</v>
      </c>
      <c r="B292" s="62">
        <v>0</v>
      </c>
      <c r="C292" s="62">
        <v>0</v>
      </c>
      <c r="D292" s="62">
        <v>2448929214.2</v>
      </c>
      <c r="E292" s="62">
        <v>2448979984.3</v>
      </c>
      <c r="F292" s="62">
        <v>0</v>
      </c>
      <c r="G292" s="62">
        <v>50770.10000038147</v>
      </c>
      <c r="H292" s="61">
        <v>92</v>
      </c>
    </row>
    <row r="293" spans="1:11" ht="12.75">
      <c r="A293" s="59">
        <v>9310</v>
      </c>
      <c r="B293" s="60">
        <v>0</v>
      </c>
      <c r="C293" s="60">
        <v>0</v>
      </c>
      <c r="D293" s="60">
        <v>0</v>
      </c>
      <c r="E293" s="60">
        <v>774336439</v>
      </c>
      <c r="F293" s="60">
        <v>0</v>
      </c>
      <c r="G293" s="60">
        <v>774336439</v>
      </c>
      <c r="H293" s="59">
        <v>9310</v>
      </c>
      <c r="J293" s="63">
        <f>F289</f>
        <v>58744614182.49999</v>
      </c>
      <c r="K293" s="63">
        <f>G280</f>
        <v>66959993114.340004</v>
      </c>
    </row>
    <row r="294" spans="1:11" ht="12.75">
      <c r="A294" s="59">
        <v>9330</v>
      </c>
      <c r="B294" s="60">
        <v>0</v>
      </c>
      <c r="C294" s="60">
        <v>0</v>
      </c>
      <c r="D294" s="60">
        <v>0</v>
      </c>
      <c r="E294" s="60">
        <v>9433891.85</v>
      </c>
      <c r="F294" s="60">
        <v>0</v>
      </c>
      <c r="G294" s="60">
        <v>9433891.85</v>
      </c>
      <c r="H294" s="59">
        <v>9330</v>
      </c>
      <c r="K294" s="63">
        <f>G292</f>
        <v>50770.10000038147</v>
      </c>
    </row>
    <row r="295" spans="1:11" ht="12.75">
      <c r="A295" s="59">
        <v>9360</v>
      </c>
      <c r="B295" s="60">
        <v>0</v>
      </c>
      <c r="C295" s="60">
        <v>0</v>
      </c>
      <c r="D295" s="60">
        <v>0</v>
      </c>
      <c r="E295" s="60">
        <v>186829511.18</v>
      </c>
      <c r="F295" s="60">
        <v>0</v>
      </c>
      <c r="G295" s="60">
        <v>186829511.18</v>
      </c>
      <c r="H295" s="59">
        <v>9360</v>
      </c>
      <c r="K295" s="63">
        <f>G297</f>
        <v>1090018127.15</v>
      </c>
    </row>
    <row r="296" spans="1:10" ht="12.75">
      <c r="A296" s="59">
        <v>9390</v>
      </c>
      <c r="B296" s="60">
        <v>0</v>
      </c>
      <c r="C296" s="60">
        <v>0</v>
      </c>
      <c r="D296" s="60">
        <v>0</v>
      </c>
      <c r="E296" s="60">
        <v>119418285.12</v>
      </c>
      <c r="F296" s="60">
        <v>0</v>
      </c>
      <c r="G296" s="60">
        <v>119418285.12</v>
      </c>
      <c r="H296" s="59">
        <v>9390</v>
      </c>
      <c r="J296" s="63">
        <f>F303</f>
        <v>6440926198.49</v>
      </c>
    </row>
    <row r="297" spans="1:11" ht="12.75">
      <c r="A297" s="61">
        <v>93</v>
      </c>
      <c r="B297" s="62">
        <v>0</v>
      </c>
      <c r="C297" s="62">
        <v>0</v>
      </c>
      <c r="D297" s="62">
        <v>0</v>
      </c>
      <c r="E297" s="62">
        <v>1090018127.15</v>
      </c>
      <c r="F297" s="62">
        <v>0</v>
      </c>
      <c r="G297" s="62">
        <v>1090018127.15</v>
      </c>
      <c r="H297" s="61">
        <v>93</v>
      </c>
      <c r="J297" s="63">
        <f>F306</f>
        <v>2084684612.92</v>
      </c>
      <c r="K297" s="63"/>
    </row>
    <row r="298" spans="1:10" ht="12.75">
      <c r="A298" s="59">
        <v>9410</v>
      </c>
      <c r="B298" s="60">
        <v>0</v>
      </c>
      <c r="C298" s="60">
        <v>0</v>
      </c>
      <c r="D298" s="60">
        <v>401209037</v>
      </c>
      <c r="E298" s="60">
        <v>0</v>
      </c>
      <c r="F298" s="60">
        <v>401209037</v>
      </c>
      <c r="G298" s="60">
        <v>0</v>
      </c>
      <c r="H298" s="59">
        <v>9410</v>
      </c>
      <c r="J298" s="54">
        <v>308430000</v>
      </c>
    </row>
    <row r="299" spans="1:10" ht="12.75">
      <c r="A299" s="59">
        <v>9411</v>
      </c>
      <c r="B299" s="60">
        <v>0</v>
      </c>
      <c r="C299" s="60">
        <v>0</v>
      </c>
      <c r="D299" s="60">
        <v>2071836</v>
      </c>
      <c r="E299" s="60">
        <v>0</v>
      </c>
      <c r="F299" s="60">
        <v>2071836</v>
      </c>
      <c r="G299" s="60">
        <v>0</v>
      </c>
      <c r="H299" s="59">
        <v>9411</v>
      </c>
      <c r="J299" s="54">
        <v>24084228</v>
      </c>
    </row>
    <row r="300" spans="1:11" ht="12.75">
      <c r="A300" s="59">
        <v>9412</v>
      </c>
      <c r="B300" s="60">
        <v>0</v>
      </c>
      <c r="C300" s="60">
        <v>0</v>
      </c>
      <c r="D300" s="60">
        <v>20210190</v>
      </c>
      <c r="E300" s="60">
        <v>0</v>
      </c>
      <c r="F300" s="60">
        <v>20210190</v>
      </c>
      <c r="G300" s="60">
        <v>0</v>
      </c>
      <c r="H300" s="59">
        <v>9412</v>
      </c>
      <c r="J300" s="63">
        <f>SUM(J293:J299)</f>
        <v>67602739221.90999</v>
      </c>
      <c r="K300" s="63">
        <f>SUM(K293:K299)</f>
        <v>68050062011.590004</v>
      </c>
    </row>
    <row r="301" spans="1:11" ht="12.75">
      <c r="A301" s="59">
        <v>9420</v>
      </c>
      <c r="B301" s="60">
        <v>0</v>
      </c>
      <c r="C301" s="60">
        <v>0</v>
      </c>
      <c r="D301" s="60">
        <v>1380029357</v>
      </c>
      <c r="E301" s="60">
        <v>0</v>
      </c>
      <c r="F301" s="60">
        <v>1380029357</v>
      </c>
      <c r="G301" s="60">
        <v>0</v>
      </c>
      <c r="H301" s="59">
        <v>9420</v>
      </c>
      <c r="J301" s="64"/>
      <c r="K301" s="64">
        <f>K300-J300</f>
        <v>447322789.68001556</v>
      </c>
    </row>
    <row r="302" spans="1:10" ht="12.75">
      <c r="A302" s="59">
        <v>9430</v>
      </c>
      <c r="B302" s="60">
        <v>0</v>
      </c>
      <c r="C302" s="60">
        <v>0</v>
      </c>
      <c r="D302" s="60">
        <v>4637405778.49</v>
      </c>
      <c r="E302" s="60">
        <v>0</v>
      </c>
      <c r="F302" s="60">
        <v>4637405778.49</v>
      </c>
      <c r="G302" s="60">
        <v>0</v>
      </c>
      <c r="H302" s="59">
        <v>9430</v>
      </c>
      <c r="J302" s="64"/>
    </row>
    <row r="303" spans="1:10" ht="12.75">
      <c r="A303" s="61">
        <v>94</v>
      </c>
      <c r="B303" s="62">
        <v>0</v>
      </c>
      <c r="C303" s="62">
        <v>0</v>
      </c>
      <c r="D303" s="62">
        <v>6440926198.49</v>
      </c>
      <c r="E303" s="62">
        <v>0</v>
      </c>
      <c r="F303" s="62">
        <v>6440926198.49</v>
      </c>
      <c r="G303" s="62">
        <v>0</v>
      </c>
      <c r="H303" s="61">
        <v>94</v>
      </c>
      <c r="J303" s="64"/>
    </row>
    <row r="304" spans="1:8" ht="12.75">
      <c r="A304" s="59">
        <v>9610</v>
      </c>
      <c r="B304" s="60">
        <v>0</v>
      </c>
      <c r="C304" s="60">
        <v>0</v>
      </c>
      <c r="D304" s="60">
        <v>1868467279.15</v>
      </c>
      <c r="E304" s="60">
        <v>0</v>
      </c>
      <c r="F304" s="60">
        <v>1868467279.15</v>
      </c>
      <c r="G304" s="60">
        <v>0</v>
      </c>
      <c r="H304" s="59">
        <v>9610</v>
      </c>
    </row>
    <row r="305" spans="1:8" ht="12.75">
      <c r="A305" s="59">
        <v>9620</v>
      </c>
      <c r="B305" s="60">
        <v>0</v>
      </c>
      <c r="C305" s="60">
        <v>0</v>
      </c>
      <c r="D305" s="60">
        <v>217388007.97</v>
      </c>
      <c r="E305" s="60">
        <v>1170674.2</v>
      </c>
      <c r="F305" s="60">
        <v>216217333.77</v>
      </c>
      <c r="G305" s="60">
        <v>0</v>
      </c>
      <c r="H305" s="59">
        <v>9620</v>
      </c>
    </row>
    <row r="306" spans="1:8" ht="12.75">
      <c r="A306" s="61">
        <v>96</v>
      </c>
      <c r="B306" s="62">
        <v>0</v>
      </c>
      <c r="C306" s="62">
        <v>0</v>
      </c>
      <c r="D306" s="62">
        <v>2085855287.1200001</v>
      </c>
      <c r="E306" s="62">
        <v>1170674.2</v>
      </c>
      <c r="F306" s="62">
        <v>2084684612.92</v>
      </c>
      <c r="G306" s="62">
        <v>0</v>
      </c>
      <c r="H306" s="61">
        <v>96</v>
      </c>
    </row>
    <row r="307" spans="1:8" ht="12.75">
      <c r="A307" s="59">
        <v>9810</v>
      </c>
      <c r="B307" s="60">
        <v>0</v>
      </c>
      <c r="C307" s="60">
        <v>0</v>
      </c>
      <c r="D307" s="60">
        <f>6177156.97+302253171</f>
        <v>308430327.97</v>
      </c>
      <c r="E307" s="60">
        <v>0</v>
      </c>
      <c r="F307" s="60">
        <f>+D307</f>
        <v>308430327.97</v>
      </c>
      <c r="G307" s="60">
        <v>0</v>
      </c>
      <c r="H307" s="59">
        <v>9810</v>
      </c>
    </row>
    <row r="308" spans="1:8" ht="12.75">
      <c r="A308" s="59">
        <v>9820</v>
      </c>
      <c r="B308" s="60">
        <v>0</v>
      </c>
      <c r="C308" s="60">
        <v>0</v>
      </c>
      <c r="D308" s="60">
        <v>24084228</v>
      </c>
      <c r="E308" s="60"/>
      <c r="F308" s="60">
        <v>0</v>
      </c>
      <c r="G308" s="60">
        <v>0</v>
      </c>
      <c r="H308" s="59">
        <v>9820</v>
      </c>
    </row>
    <row r="309" spans="1:8" ht="12.75">
      <c r="A309" s="61">
        <v>98</v>
      </c>
      <c r="B309" s="62">
        <v>0</v>
      </c>
      <c r="C309" s="62">
        <v>0</v>
      </c>
      <c r="D309" s="62">
        <f>SUM(D307:D308)</f>
        <v>332514555.97</v>
      </c>
      <c r="E309" s="62">
        <f>SUM(E307:E308)</f>
        <v>0</v>
      </c>
      <c r="F309" s="62">
        <f>SUM(F307:F308)</f>
        <v>308430327.97</v>
      </c>
      <c r="G309" s="62">
        <v>0</v>
      </c>
      <c r="H309" s="61">
        <v>98</v>
      </c>
    </row>
    <row r="310" spans="1:8" ht="12.75">
      <c r="A310" s="59" t="s">
        <v>257</v>
      </c>
      <c r="B310" s="60">
        <f aca="true" t="shared" si="2" ref="B310:G310">+B309+B306+B303+B297+B292+B289+B280+B271+B262+B259+B255+B253+B251+B248+B244+B224+B220+B217+B207+B194+B192+B190+B188+B177+B175+B169+B166+B150+B148+B145+B137+B128+B118+B113+B111+B108+B102+B95+B86+B84+B75+B64+B62+B60+B53+B51+B39+B37+B35+B32+B24+B15</f>
        <v>167943789582.96002</v>
      </c>
      <c r="C310" s="60">
        <f t="shared" si="2"/>
        <v>167943789582.95996</v>
      </c>
      <c r="D310" s="60">
        <f t="shared" si="2"/>
        <v>1121425158518.99</v>
      </c>
      <c r="E310" s="60">
        <f t="shared" si="2"/>
        <v>1121425158518.99</v>
      </c>
      <c r="F310" s="60">
        <f t="shared" si="2"/>
        <v>319956163890.11005</v>
      </c>
      <c r="G310" s="60">
        <f t="shared" si="2"/>
        <v>319980248118.11005</v>
      </c>
      <c r="H310" s="59" t="s">
        <v>257</v>
      </c>
    </row>
    <row r="311" spans="2:8" ht="12.75">
      <c r="B311" s="60">
        <v>167943789583.36002</v>
      </c>
      <c r="C311" s="60">
        <v>167943789583.35992</v>
      </c>
      <c r="D311" s="60">
        <v>1120946989575.9895</v>
      </c>
      <c r="E311" s="60">
        <v>1120946989575.9907</v>
      </c>
      <c r="F311" s="60">
        <v>319677994947.11</v>
      </c>
      <c r="G311" s="60">
        <v>319677994947.1099</v>
      </c>
      <c r="H311" s="59" t="s">
        <v>257</v>
      </c>
    </row>
    <row r="312" spans="2:7" ht="12.75">
      <c r="B312" s="56">
        <f aca="true" t="shared" si="3" ref="B312:G312">B310-B311</f>
        <v>-0.399993896484375</v>
      </c>
      <c r="C312" s="56">
        <f t="shared" si="3"/>
        <v>-0.39996337890625</v>
      </c>
      <c r="D312" s="56">
        <f t="shared" si="3"/>
        <v>478168943.0004883</v>
      </c>
      <c r="E312" s="56">
        <f t="shared" si="3"/>
        <v>478168942.9992676</v>
      </c>
      <c r="F312" s="56">
        <f t="shared" si="3"/>
        <v>278168943.00006104</v>
      </c>
      <c r="G312" s="56">
        <f t="shared" si="3"/>
        <v>302253171.0001221</v>
      </c>
    </row>
    <row r="313" ht="12.75">
      <c r="F313" s="56">
        <f>F312-G312</f>
        <v>-24084228.000061035</v>
      </c>
    </row>
  </sheetData>
  <sheetProtection/>
  <mergeCells count="7">
    <mergeCell ref="H4:H5"/>
    <mergeCell ref="A1:G1"/>
    <mergeCell ref="A3:G3"/>
    <mergeCell ref="A4:A5"/>
    <mergeCell ref="B4:C4"/>
    <mergeCell ref="D4:E4"/>
    <mergeCell ref="F4:G4"/>
  </mergeCells>
  <printOptions/>
  <pageMargins left="0.47" right="0.3" top="0.49" bottom="0.48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22" sqref="A22:H22"/>
    </sheetView>
  </sheetViews>
  <sheetFormatPr defaultColWidth="9.140625" defaultRowHeight="12.75"/>
  <cols>
    <col min="1" max="1" width="26.7109375" style="10" customWidth="1"/>
    <col min="2" max="2" width="8.00390625" style="10" customWidth="1"/>
    <col min="3" max="3" width="4.421875" style="10" customWidth="1"/>
    <col min="4" max="4" width="4.140625" style="10" customWidth="1"/>
    <col min="5" max="5" width="7.57421875" style="10" bestFit="1" customWidth="1"/>
    <col min="6" max="6" width="30.57421875" style="10" customWidth="1"/>
    <col min="7" max="7" width="14.57421875" style="10" customWidth="1"/>
    <col min="8" max="8" width="10.140625" style="12" bestFit="1" customWidth="1"/>
    <col min="9" max="16384" width="9.140625" style="10" customWidth="1"/>
  </cols>
  <sheetData>
    <row r="1" spans="1:8" ht="12.75">
      <c r="A1" s="72"/>
      <c r="B1" s="72"/>
      <c r="C1" s="72"/>
      <c r="D1" s="72"/>
      <c r="E1" s="72"/>
      <c r="F1" s="72"/>
      <c r="G1" s="72"/>
      <c r="H1" s="72"/>
    </row>
    <row r="2" spans="1:8" ht="43.5" customHeight="1">
      <c r="A2" s="75" t="s">
        <v>105</v>
      </c>
      <c r="B2" s="75"/>
      <c r="C2" s="75"/>
      <c r="D2" s="75"/>
      <c r="E2" s="75"/>
      <c r="F2" s="75"/>
      <c r="G2" s="75"/>
      <c r="H2" s="75"/>
    </row>
    <row r="3" spans="1:8" ht="12.75">
      <c r="A3" s="76" t="s">
        <v>242</v>
      </c>
      <c r="B3" s="76"/>
      <c r="C3" s="76"/>
      <c r="D3" s="76"/>
      <c r="E3" s="76"/>
      <c r="F3" s="76"/>
      <c r="G3" s="76"/>
      <c r="H3" s="76"/>
    </row>
    <row r="4" spans="1:8" ht="12.75">
      <c r="A4" s="3"/>
      <c r="B4" s="5">
        <v>2018</v>
      </c>
      <c r="C4" s="2" t="s">
        <v>106</v>
      </c>
      <c r="D4" s="5">
        <v>3</v>
      </c>
      <c r="E4" s="71" t="s">
        <v>107</v>
      </c>
      <c r="F4" s="71"/>
      <c r="G4" s="77"/>
      <c r="H4" s="19"/>
    </row>
    <row r="5" spans="1:8" ht="12.75">
      <c r="A5" s="73" t="s">
        <v>117</v>
      </c>
      <c r="B5" s="73"/>
      <c r="C5" s="73"/>
      <c r="D5" s="73"/>
      <c r="E5" s="73"/>
      <c r="F5" s="73"/>
      <c r="G5" s="74"/>
      <c r="H5" s="13" t="s">
        <v>103</v>
      </c>
    </row>
    <row r="6" spans="1:8" ht="12.75">
      <c r="A6" s="69"/>
      <c r="B6" s="69"/>
      <c r="C6" s="69"/>
      <c r="D6" s="69"/>
      <c r="E6" s="69"/>
      <c r="F6" s="69"/>
      <c r="G6" s="69"/>
      <c r="H6" s="69"/>
    </row>
    <row r="7" spans="1:8" ht="12.75">
      <c r="A7" s="4" t="s">
        <v>108</v>
      </c>
      <c r="B7" s="70" t="s">
        <v>250</v>
      </c>
      <c r="C7" s="70"/>
      <c r="D7" s="70"/>
      <c r="E7" s="70"/>
      <c r="F7" s="70"/>
      <c r="G7" s="6" t="s">
        <v>118</v>
      </c>
      <c r="H7" s="14">
        <v>5936226</v>
      </c>
    </row>
    <row r="8" spans="1:8" ht="12.75">
      <c r="A8" s="69"/>
      <c r="B8" s="69"/>
      <c r="C8" s="69"/>
      <c r="D8" s="69"/>
      <c r="E8" s="69"/>
      <c r="F8" s="69"/>
      <c r="G8" s="69"/>
      <c r="H8" s="69"/>
    </row>
    <row r="9" spans="1:8" ht="12.75">
      <c r="A9" s="4" t="s">
        <v>110</v>
      </c>
      <c r="B9" s="70" t="s">
        <v>243</v>
      </c>
      <c r="C9" s="70"/>
      <c r="D9" s="70"/>
      <c r="E9" s="70"/>
      <c r="F9" s="70"/>
      <c r="G9" s="3" t="s">
        <v>119</v>
      </c>
      <c r="H9" s="15">
        <v>19211</v>
      </c>
    </row>
    <row r="10" spans="1:8" ht="12.75">
      <c r="A10" s="69"/>
      <c r="B10" s="69"/>
      <c r="C10" s="69"/>
      <c r="D10" s="69"/>
      <c r="E10" s="69"/>
      <c r="F10" s="69"/>
      <c r="G10" s="69"/>
      <c r="H10" s="69"/>
    </row>
    <row r="11" spans="1:8" ht="12.75">
      <c r="A11" s="4" t="s">
        <v>109</v>
      </c>
      <c r="B11" s="70"/>
      <c r="C11" s="70"/>
      <c r="D11" s="70"/>
      <c r="E11" s="70"/>
      <c r="F11" s="70"/>
      <c r="G11" s="6" t="s">
        <v>120</v>
      </c>
      <c r="H11" s="15">
        <v>1150</v>
      </c>
    </row>
    <row r="12" spans="1:8" ht="12.75">
      <c r="A12" s="69"/>
      <c r="B12" s="69"/>
      <c r="C12" s="69"/>
      <c r="D12" s="69"/>
      <c r="E12" s="69"/>
      <c r="F12" s="69"/>
      <c r="G12" s="69"/>
      <c r="H12" s="69"/>
    </row>
    <row r="13" spans="1:8" ht="12.75">
      <c r="A13" s="4" t="s">
        <v>111</v>
      </c>
      <c r="B13" s="70" t="s">
        <v>244</v>
      </c>
      <c r="C13" s="70"/>
      <c r="D13" s="70"/>
      <c r="E13" s="70"/>
      <c r="F13" s="70"/>
      <c r="G13" s="6" t="s">
        <v>121</v>
      </c>
      <c r="H13" s="15">
        <v>144</v>
      </c>
    </row>
    <row r="14" spans="1:8" ht="12.75">
      <c r="A14" s="69"/>
      <c r="B14" s="69"/>
      <c r="C14" s="69"/>
      <c r="D14" s="69"/>
      <c r="E14" s="69"/>
      <c r="F14" s="69"/>
      <c r="G14" s="69"/>
      <c r="H14" s="69"/>
    </row>
    <row r="15" spans="1:8" ht="25.5">
      <c r="A15" s="4" t="s">
        <v>112</v>
      </c>
      <c r="B15" s="70" t="s">
        <v>245</v>
      </c>
      <c r="C15" s="70"/>
      <c r="D15" s="70"/>
      <c r="E15" s="70"/>
      <c r="F15" s="70"/>
      <c r="G15" s="6" t="s">
        <v>123</v>
      </c>
      <c r="H15" s="15">
        <v>8114</v>
      </c>
    </row>
    <row r="16" spans="1:8" ht="12.75">
      <c r="A16" s="69"/>
      <c r="B16" s="69"/>
      <c r="C16" s="69"/>
      <c r="D16" s="69"/>
      <c r="E16" s="69"/>
      <c r="F16" s="69"/>
      <c r="G16" s="69"/>
      <c r="H16" s="69"/>
    </row>
    <row r="17" spans="1:8" ht="12.75">
      <c r="A17" s="71" t="s">
        <v>113</v>
      </c>
      <c r="B17" s="71"/>
      <c r="C17" s="71"/>
      <c r="D17" s="71"/>
      <c r="E17" s="71"/>
      <c r="F17" s="71"/>
      <c r="G17" s="6" t="s">
        <v>122</v>
      </c>
      <c r="H17" s="15">
        <v>200230721</v>
      </c>
    </row>
    <row r="18" spans="1:8" ht="12.75">
      <c r="A18" s="69"/>
      <c r="B18" s="69"/>
      <c r="C18" s="69"/>
      <c r="D18" s="69"/>
      <c r="E18" s="69"/>
      <c r="F18" s="69"/>
      <c r="G18" s="69"/>
      <c r="H18" s="69"/>
    </row>
    <row r="19" spans="1:8" ht="12.75">
      <c r="A19" s="4" t="s">
        <v>115</v>
      </c>
      <c r="B19" s="70" t="s">
        <v>246</v>
      </c>
      <c r="C19" s="70"/>
      <c r="D19" s="70"/>
      <c r="E19" s="70"/>
      <c r="F19" s="70"/>
      <c r="G19" s="6" t="s">
        <v>124</v>
      </c>
      <c r="H19" s="15">
        <v>1703401</v>
      </c>
    </row>
    <row r="20" spans="1:8" ht="12.75">
      <c r="A20" s="69"/>
      <c r="B20" s="69"/>
      <c r="C20" s="69"/>
      <c r="D20" s="69"/>
      <c r="E20" s="69"/>
      <c r="F20" s="69"/>
      <c r="G20" s="69"/>
      <c r="H20" s="69"/>
    </row>
    <row r="21" spans="1:8" ht="25.5">
      <c r="A21" s="4" t="s">
        <v>116</v>
      </c>
      <c r="B21" s="70" t="s">
        <v>247</v>
      </c>
      <c r="C21" s="70"/>
      <c r="D21" s="70"/>
      <c r="E21" s="70"/>
      <c r="F21" s="70"/>
      <c r="G21" s="6" t="s">
        <v>125</v>
      </c>
      <c r="H21" s="16">
        <v>43398</v>
      </c>
    </row>
    <row r="22" spans="1:8" ht="12.75">
      <c r="A22" s="69"/>
      <c r="B22" s="69"/>
      <c r="C22" s="69"/>
      <c r="D22" s="69"/>
      <c r="E22" s="69"/>
      <c r="F22" s="69"/>
      <c r="G22" s="69"/>
      <c r="H22" s="69"/>
    </row>
    <row r="23" spans="1:8" ht="25.5">
      <c r="A23" s="71" t="s">
        <v>114</v>
      </c>
      <c r="B23" s="71"/>
      <c r="C23" s="71"/>
      <c r="D23" s="71"/>
      <c r="E23" s="71"/>
      <c r="F23" s="71"/>
      <c r="G23" s="3" t="s">
        <v>126</v>
      </c>
      <c r="H23" s="16"/>
    </row>
    <row r="24" spans="1:8" ht="12.75">
      <c r="A24" s="69"/>
      <c r="B24" s="69"/>
      <c r="C24" s="69"/>
      <c r="D24" s="69"/>
      <c r="E24" s="69"/>
      <c r="F24" s="69"/>
      <c r="G24" s="69"/>
      <c r="H24" s="69"/>
    </row>
    <row r="25" spans="1:8" ht="25.5">
      <c r="A25" s="69"/>
      <c r="B25" s="69"/>
      <c r="C25" s="69"/>
      <c r="D25" s="69"/>
      <c r="E25" s="69"/>
      <c r="F25" s="69"/>
      <c r="G25" s="3" t="s">
        <v>127</v>
      </c>
      <c r="H25" s="16"/>
    </row>
    <row r="26" ht="12.75">
      <c r="A26" s="10" t="s">
        <v>104</v>
      </c>
    </row>
  </sheetData>
  <sheetProtection/>
  <mergeCells count="25"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  <mergeCell ref="A17:F17"/>
    <mergeCell ref="B11:F11"/>
    <mergeCell ref="A16:H16"/>
    <mergeCell ref="A14:H14"/>
    <mergeCell ref="A12:H12"/>
    <mergeCell ref="A10:H10"/>
    <mergeCell ref="B13:F13"/>
    <mergeCell ref="B15:F15"/>
    <mergeCell ref="A25:F25"/>
    <mergeCell ref="B21:F21"/>
    <mergeCell ref="A23:F23"/>
    <mergeCell ref="B19:F19"/>
    <mergeCell ref="A24:H24"/>
    <mergeCell ref="A22:H22"/>
    <mergeCell ref="A20:H20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tabSelected="1" view="pageBreakPreview" zoomScaleSheetLayoutView="100" zoomScalePageLayoutView="0" workbookViewId="0" topLeftCell="A49">
      <selection activeCell="C17" sqref="C17"/>
    </sheetView>
  </sheetViews>
  <sheetFormatPr defaultColWidth="9.140625" defaultRowHeight="12.75"/>
  <cols>
    <col min="1" max="1" width="96.8515625" style="21" bestFit="1" customWidth="1"/>
    <col min="2" max="2" width="6.00390625" style="21" customWidth="1"/>
    <col min="3" max="3" width="18.00390625" style="21" customWidth="1"/>
    <col min="4" max="4" width="18.28125" style="21" customWidth="1"/>
    <col min="5" max="5" width="16.57421875" style="21" customWidth="1"/>
    <col min="6" max="6" width="16.00390625" style="21" bestFit="1" customWidth="1"/>
    <col min="7" max="7" width="17.28125" style="21" bestFit="1" customWidth="1"/>
    <col min="8" max="16384" width="9.140625" style="21" customWidth="1"/>
  </cols>
  <sheetData>
    <row r="1" spans="1:4" ht="15">
      <c r="A1" s="78" t="s">
        <v>241</v>
      </c>
      <c r="B1" s="78"/>
      <c r="C1" s="78"/>
      <c r="D1" s="78"/>
    </row>
    <row r="2" spans="1:4" ht="45">
      <c r="A2" s="22" t="s">
        <v>128</v>
      </c>
      <c r="B2" s="23" t="s">
        <v>130</v>
      </c>
      <c r="C2" s="23" t="s">
        <v>129</v>
      </c>
      <c r="D2" s="23" t="s">
        <v>132</v>
      </c>
    </row>
    <row r="3" spans="1:4" ht="14.25">
      <c r="A3" s="24">
        <v>1</v>
      </c>
      <c r="B3" s="25">
        <v>2</v>
      </c>
      <c r="C3" s="25">
        <v>3</v>
      </c>
      <c r="D3" s="25">
        <v>4</v>
      </c>
    </row>
    <row r="4" spans="1:4" ht="15">
      <c r="A4" s="22" t="s">
        <v>0</v>
      </c>
      <c r="B4" s="26" t="s">
        <v>103</v>
      </c>
      <c r="C4" s="27"/>
      <c r="D4" s="27"/>
    </row>
    <row r="5" spans="1:4" ht="15">
      <c r="A5" s="22" t="s">
        <v>131</v>
      </c>
      <c r="B5" s="26" t="s">
        <v>103</v>
      </c>
      <c r="C5" s="27"/>
      <c r="D5" s="27"/>
    </row>
    <row r="6" spans="1:4" ht="15">
      <c r="A6" s="22" t="s">
        <v>133</v>
      </c>
      <c r="B6" s="26" t="s">
        <v>103</v>
      </c>
      <c r="C6" s="27"/>
      <c r="D6" s="27"/>
    </row>
    <row r="7" spans="1:4" ht="18" customHeight="1">
      <c r="A7" s="28" t="s">
        <v>134</v>
      </c>
      <c r="B7" s="26" t="s">
        <v>1</v>
      </c>
      <c r="C7" s="29">
        <f>15792839+3737384</f>
        <v>19530223</v>
      </c>
      <c r="D7" s="29">
        <v>18159495</v>
      </c>
    </row>
    <row r="8" spans="1:5" ht="18" customHeight="1">
      <c r="A8" s="28" t="s">
        <v>135</v>
      </c>
      <c r="B8" s="26" t="s">
        <v>3</v>
      </c>
      <c r="C8" s="29">
        <f>8527586+2677114</f>
        <v>11204700</v>
      </c>
      <c r="D8" s="29">
        <v>10388988</v>
      </c>
      <c r="E8" s="42"/>
    </row>
    <row r="9" spans="1:4" ht="18" customHeight="1">
      <c r="A9" s="28" t="s">
        <v>136</v>
      </c>
      <c r="B9" s="26" t="s">
        <v>4</v>
      </c>
      <c r="C9" s="30">
        <f>C7-C8</f>
        <v>8325523</v>
      </c>
      <c r="D9" s="30">
        <f>D7-D8</f>
        <v>7770507</v>
      </c>
    </row>
    <row r="10" spans="1:4" ht="18" customHeight="1">
      <c r="A10" s="28" t="s">
        <v>137</v>
      </c>
      <c r="B10" s="26" t="s">
        <v>103</v>
      </c>
      <c r="C10" s="31"/>
      <c r="D10" s="31"/>
    </row>
    <row r="11" spans="1:4" ht="18" customHeight="1">
      <c r="A11" s="28" t="s">
        <v>138</v>
      </c>
      <c r="B11" s="26" t="s">
        <v>2</v>
      </c>
      <c r="C11" s="29"/>
      <c r="D11" s="29"/>
    </row>
    <row r="12" spans="1:4" ht="18" customHeight="1">
      <c r="A12" s="28" t="s">
        <v>139</v>
      </c>
      <c r="B12" s="26" t="s">
        <v>5</v>
      </c>
      <c r="C12" s="29"/>
      <c r="D12" s="29"/>
    </row>
    <row r="13" spans="1:4" ht="18" customHeight="1">
      <c r="A13" s="28" t="s">
        <v>140</v>
      </c>
      <c r="B13" s="26" t="s">
        <v>6</v>
      </c>
      <c r="C13" s="30"/>
      <c r="D13" s="30"/>
    </row>
    <row r="14" spans="1:4" ht="18" customHeight="1">
      <c r="A14" s="28" t="s">
        <v>141</v>
      </c>
      <c r="B14" s="32" t="s">
        <v>8</v>
      </c>
      <c r="C14" s="33">
        <f>C15+C16+C17+C18+C19</f>
        <v>11205269</v>
      </c>
      <c r="D14" s="33">
        <f>D15+D16+D17+D18+D19</f>
        <v>11201928</v>
      </c>
    </row>
    <row r="15" spans="1:4" ht="18" customHeight="1">
      <c r="A15" s="28" t="s">
        <v>142</v>
      </c>
      <c r="B15" s="26" t="s">
        <v>7</v>
      </c>
      <c r="C15" s="29">
        <f>20008+591+317947</f>
        <v>338546</v>
      </c>
      <c r="D15" s="29">
        <f>20008+591+317947</f>
        <v>338546</v>
      </c>
    </row>
    <row r="16" spans="1:5" ht="18" customHeight="1">
      <c r="A16" s="28" t="s">
        <v>143</v>
      </c>
      <c r="B16" s="26" t="s">
        <v>9</v>
      </c>
      <c r="C16" s="29">
        <f>243146+9785299+833278</f>
        <v>10861723</v>
      </c>
      <c r="D16" s="29">
        <f>239805+9785299+833278</f>
        <v>10858382</v>
      </c>
      <c r="E16" s="42"/>
    </row>
    <row r="17" spans="1:4" ht="18" customHeight="1">
      <c r="A17" s="28" t="s">
        <v>144</v>
      </c>
      <c r="B17" s="26" t="s">
        <v>10</v>
      </c>
      <c r="C17" s="29"/>
      <c r="D17" s="29"/>
    </row>
    <row r="18" spans="1:4" ht="18" customHeight="1">
      <c r="A18" s="28" t="s">
        <v>145</v>
      </c>
      <c r="B18" s="26" t="s">
        <v>11</v>
      </c>
      <c r="C18" s="29"/>
      <c r="D18" s="29"/>
    </row>
    <row r="19" spans="1:5" ht="18" customHeight="1">
      <c r="A19" s="28" t="s">
        <v>146</v>
      </c>
      <c r="B19" s="26" t="s">
        <v>12</v>
      </c>
      <c r="C19" s="29">
        <v>5000</v>
      </c>
      <c r="D19" s="29">
        <v>5000</v>
      </c>
      <c r="E19" s="42"/>
    </row>
    <row r="20" spans="1:6" ht="18" customHeight="1">
      <c r="A20" s="28" t="s">
        <v>147</v>
      </c>
      <c r="B20" s="26" t="s">
        <v>13</v>
      </c>
      <c r="C20" s="29">
        <f>12753+5905</f>
        <v>18658</v>
      </c>
      <c r="D20" s="29">
        <v>5405624</v>
      </c>
      <c r="F20" s="42"/>
    </row>
    <row r="21" spans="1:6" ht="18" customHeight="1">
      <c r="A21" s="28" t="s">
        <v>148</v>
      </c>
      <c r="B21" s="26" t="s">
        <v>14</v>
      </c>
      <c r="C21" s="29">
        <f>33309+3797</f>
        <v>37106</v>
      </c>
      <c r="D21" s="29">
        <v>315856</v>
      </c>
      <c r="E21" s="42"/>
      <c r="F21" s="42"/>
    </row>
    <row r="22" spans="1:6" ht="18" customHeight="1">
      <c r="A22" s="28" t="s">
        <v>149</v>
      </c>
      <c r="B22" s="26" t="s">
        <v>15</v>
      </c>
      <c r="C22" s="29">
        <v>5072754</v>
      </c>
      <c r="D22" s="29">
        <v>5072304</v>
      </c>
      <c r="E22" s="42"/>
      <c r="F22" s="42"/>
    </row>
    <row r="23" spans="1:4" ht="18" customHeight="1">
      <c r="A23" s="28" t="s">
        <v>102</v>
      </c>
      <c r="B23" s="26" t="s">
        <v>16</v>
      </c>
      <c r="C23" s="29"/>
      <c r="D23" s="29"/>
    </row>
    <row r="24" spans="1:4" ht="18" customHeight="1">
      <c r="A24" s="28" t="s">
        <v>150</v>
      </c>
      <c r="B24" s="26" t="s">
        <v>17</v>
      </c>
      <c r="C24" s="30">
        <f>C9+C13+C14+C20+C21+C22+C23</f>
        <v>24659310</v>
      </c>
      <c r="D24" s="30">
        <f>D9+D13+D14+D20+D21+D22+D23</f>
        <v>29766219</v>
      </c>
    </row>
    <row r="25" spans="1:4" ht="18" customHeight="1">
      <c r="A25" s="22" t="s">
        <v>151</v>
      </c>
      <c r="B25" s="26" t="s">
        <v>103</v>
      </c>
      <c r="C25" s="34"/>
      <c r="D25" s="34"/>
    </row>
    <row r="26" spans="1:4" ht="18" customHeight="1">
      <c r="A26" s="28" t="s">
        <v>152</v>
      </c>
      <c r="B26" s="26" t="s">
        <v>18</v>
      </c>
      <c r="C26" s="33">
        <f>C27+C28+C29+C30</f>
        <v>50412283</v>
      </c>
      <c r="D26" s="33">
        <f>D27+D28+D29+D30</f>
        <v>110338880</v>
      </c>
    </row>
    <row r="27" spans="1:7" ht="18" customHeight="1">
      <c r="A27" s="28" t="s">
        <v>153</v>
      </c>
      <c r="B27" s="26" t="s">
        <v>19</v>
      </c>
      <c r="C27" s="29">
        <f>38467215+331983+7141051+1059661+2874617</f>
        <v>49874527</v>
      </c>
      <c r="D27" s="29">
        <f>86794961+331983+7166143+3151588+5000306-2686362</f>
        <v>99758619</v>
      </c>
      <c r="E27" s="44"/>
      <c r="G27" s="42"/>
    </row>
    <row r="28" spans="1:5" ht="18" customHeight="1">
      <c r="A28" s="28" t="s">
        <v>154</v>
      </c>
      <c r="B28" s="26" t="s">
        <v>20</v>
      </c>
      <c r="C28" s="29"/>
      <c r="D28" s="29"/>
      <c r="E28" s="42"/>
    </row>
    <row r="29" spans="1:5" ht="18" customHeight="1">
      <c r="A29" s="28" t="s">
        <v>155</v>
      </c>
      <c r="B29" s="26" t="s">
        <v>21</v>
      </c>
      <c r="C29" s="29">
        <v>248275</v>
      </c>
      <c r="D29" s="29">
        <v>9102116</v>
      </c>
      <c r="E29" s="42"/>
    </row>
    <row r="30" spans="1:4" ht="18" customHeight="1">
      <c r="A30" s="28" t="s">
        <v>156</v>
      </c>
      <c r="B30" s="26" t="s">
        <v>22</v>
      </c>
      <c r="C30" s="29">
        <v>289481</v>
      </c>
      <c r="D30" s="29">
        <v>1478145</v>
      </c>
    </row>
    <row r="31" spans="1:4" ht="18" customHeight="1">
      <c r="A31" s="28" t="s">
        <v>157</v>
      </c>
      <c r="B31" s="26" t="s">
        <v>23</v>
      </c>
      <c r="C31" s="29"/>
      <c r="D31" s="29">
        <v>941388</v>
      </c>
    </row>
    <row r="32" spans="1:4" ht="18" customHeight="1">
      <c r="A32" s="28" t="s">
        <v>158</v>
      </c>
      <c r="B32" s="26" t="s">
        <v>24</v>
      </c>
      <c r="C32" s="29"/>
      <c r="D32" s="29"/>
    </row>
    <row r="33" spans="1:6" ht="18" customHeight="1">
      <c r="A33" s="28" t="s">
        <v>159</v>
      </c>
      <c r="B33" s="26" t="s">
        <v>25</v>
      </c>
      <c r="C33" s="30">
        <f>C35+C37+C38+C39+C40+C41+C42+C43+C44</f>
        <v>42937789</v>
      </c>
      <c r="D33" s="30">
        <f>D35+D37+D38+D39+D40+D41+D42+D43+D44</f>
        <v>55504434</v>
      </c>
      <c r="E33" s="42"/>
      <c r="F33" s="42"/>
    </row>
    <row r="34" spans="1:4" ht="18" customHeight="1">
      <c r="A34" s="28" t="s">
        <v>160</v>
      </c>
      <c r="B34" s="26" t="s">
        <v>26</v>
      </c>
      <c r="C34" s="29"/>
      <c r="D34" s="29"/>
    </row>
    <row r="35" spans="1:4" ht="18" customHeight="1">
      <c r="A35" s="28" t="s">
        <v>161</v>
      </c>
      <c r="B35" s="26" t="s">
        <v>27</v>
      </c>
      <c r="C35" s="29">
        <v>764689</v>
      </c>
      <c r="D35" s="29">
        <v>786643</v>
      </c>
    </row>
    <row r="36" spans="1:4" ht="18" customHeight="1">
      <c r="A36" s="28" t="s">
        <v>162</v>
      </c>
      <c r="B36" s="26" t="s">
        <v>28</v>
      </c>
      <c r="C36" s="29"/>
      <c r="D36" s="29"/>
    </row>
    <row r="37" spans="1:4" ht="18" customHeight="1">
      <c r="A37" s="28" t="s">
        <v>163</v>
      </c>
      <c r="B37" s="26" t="s">
        <v>29</v>
      </c>
      <c r="C37" s="29">
        <v>27820381</v>
      </c>
      <c r="D37" s="29">
        <v>46090848</v>
      </c>
    </row>
    <row r="38" spans="1:6" ht="18" customHeight="1">
      <c r="A38" s="28" t="s">
        <v>164</v>
      </c>
      <c r="B38" s="26" t="s">
        <v>30</v>
      </c>
      <c r="C38" s="29"/>
      <c r="D38" s="29">
        <v>31600</v>
      </c>
      <c r="F38" s="42"/>
    </row>
    <row r="39" spans="1:6" ht="18" customHeight="1">
      <c r="A39" s="28" t="s">
        <v>165</v>
      </c>
      <c r="B39" s="26" t="s">
        <v>31</v>
      </c>
      <c r="C39" s="29">
        <v>14060131</v>
      </c>
      <c r="D39" s="29">
        <v>8357330</v>
      </c>
      <c r="E39" s="42"/>
      <c r="F39" s="42"/>
    </row>
    <row r="40" spans="1:6" ht="18" customHeight="1">
      <c r="A40" s="28" t="s">
        <v>166</v>
      </c>
      <c r="B40" s="26" t="s">
        <v>32</v>
      </c>
      <c r="C40" s="29">
        <v>140835</v>
      </c>
      <c r="D40" s="29">
        <v>50245</v>
      </c>
      <c r="E40" s="42"/>
      <c r="F40" s="42"/>
    </row>
    <row r="41" spans="1:6" ht="18" customHeight="1">
      <c r="A41" s="28" t="s">
        <v>177</v>
      </c>
      <c r="B41" s="26" t="s">
        <v>33</v>
      </c>
      <c r="C41" s="35">
        <v>0</v>
      </c>
      <c r="D41" s="35"/>
      <c r="F41" s="42"/>
    </row>
    <row r="42" spans="1:6" ht="18" customHeight="1">
      <c r="A42" s="28" t="s">
        <v>167</v>
      </c>
      <c r="B42" s="26" t="s">
        <v>34</v>
      </c>
      <c r="C42" s="29"/>
      <c r="D42" s="29">
        <v>25000</v>
      </c>
      <c r="E42" s="42"/>
      <c r="F42" s="42"/>
    </row>
    <row r="43" spans="1:4" ht="18" customHeight="1">
      <c r="A43" s="28" t="s">
        <v>168</v>
      </c>
      <c r="B43" s="26" t="s">
        <v>35</v>
      </c>
      <c r="C43" s="29">
        <v>151753</v>
      </c>
      <c r="D43" s="29">
        <v>162768</v>
      </c>
    </row>
    <row r="44" spans="1:4" ht="18" customHeight="1">
      <c r="A44" s="28" t="s">
        <v>169</v>
      </c>
      <c r="B44" s="26" t="s">
        <v>36</v>
      </c>
      <c r="C44" s="29">
        <v>0</v>
      </c>
      <c r="D44" s="29">
        <v>0</v>
      </c>
    </row>
    <row r="45" spans="1:4" ht="18" customHeight="1">
      <c r="A45" s="28" t="s">
        <v>170</v>
      </c>
      <c r="B45" s="26" t="s">
        <v>37</v>
      </c>
      <c r="C45" s="30">
        <f>+C46+C47+C48+C49</f>
        <v>8201446</v>
      </c>
      <c r="D45" s="30">
        <f>+D46+D47+D48+D49</f>
        <v>8475892</v>
      </c>
    </row>
    <row r="46" spans="1:4" ht="18" customHeight="1">
      <c r="A46" s="28" t="s">
        <v>171</v>
      </c>
      <c r="B46" s="26" t="s">
        <v>38</v>
      </c>
      <c r="C46" s="29">
        <v>1</v>
      </c>
      <c r="D46" s="29">
        <v>2</v>
      </c>
    </row>
    <row r="47" spans="1:4" ht="18" customHeight="1">
      <c r="A47" s="28" t="s">
        <v>172</v>
      </c>
      <c r="B47" s="26" t="s">
        <v>39</v>
      </c>
      <c r="C47" s="29">
        <v>112000</v>
      </c>
      <c r="D47" s="29">
        <v>102793</v>
      </c>
    </row>
    <row r="48" spans="1:4" ht="18" customHeight="1">
      <c r="A48" s="28" t="s">
        <v>173</v>
      </c>
      <c r="B48" s="26" t="s">
        <v>40</v>
      </c>
      <c r="C48" s="29"/>
      <c r="D48" s="29"/>
    </row>
    <row r="49" spans="1:4" ht="18" customHeight="1">
      <c r="A49" s="28" t="s">
        <v>174</v>
      </c>
      <c r="B49" s="26" t="s">
        <v>41</v>
      </c>
      <c r="C49" s="29">
        <f>8088845+600</f>
        <v>8089445</v>
      </c>
      <c r="D49" s="29">
        <f>8329998+42331+768</f>
        <v>8373097</v>
      </c>
    </row>
    <row r="50" spans="1:4" ht="18" customHeight="1">
      <c r="A50" s="28" t="s">
        <v>175</v>
      </c>
      <c r="B50" s="26" t="s">
        <v>42</v>
      </c>
      <c r="C50" s="29"/>
      <c r="D50" s="29"/>
    </row>
    <row r="51" spans="1:4" ht="18" customHeight="1">
      <c r="A51" s="28" t="s">
        <v>176</v>
      </c>
      <c r="B51" s="26" t="s">
        <v>43</v>
      </c>
      <c r="C51" s="29"/>
      <c r="D51" s="29"/>
    </row>
    <row r="52" spans="1:5" ht="18" customHeight="1">
      <c r="A52" s="28" t="s">
        <v>178</v>
      </c>
      <c r="B52" s="26" t="s">
        <v>44</v>
      </c>
      <c r="C52" s="30">
        <f>+C26+C31+C32+C33+C45+C50+C51</f>
        <v>101551518</v>
      </c>
      <c r="D52" s="30">
        <f>+D26+D31+D32+D33+D45+D50+D51</f>
        <v>175260594</v>
      </c>
      <c r="E52" s="36"/>
    </row>
    <row r="53" spans="1:4" ht="18" customHeight="1">
      <c r="A53" s="28" t="s">
        <v>179</v>
      </c>
      <c r="B53" s="26" t="s">
        <v>45</v>
      </c>
      <c r="C53" s="30">
        <f>+C24+C52</f>
        <v>126210828</v>
      </c>
      <c r="D53" s="30">
        <f>+D24+D52</f>
        <v>205026813</v>
      </c>
    </row>
    <row r="54" spans="1:7" ht="18" customHeight="1">
      <c r="A54" s="37" t="s">
        <v>46</v>
      </c>
      <c r="B54" s="26" t="s">
        <v>103</v>
      </c>
      <c r="C54" s="34"/>
      <c r="D54" s="34"/>
      <c r="E54" s="42"/>
      <c r="G54" s="52"/>
    </row>
    <row r="55" spans="1:6" ht="18" customHeight="1">
      <c r="A55" s="37" t="s">
        <v>180</v>
      </c>
      <c r="B55" s="26" t="s">
        <v>103</v>
      </c>
      <c r="C55" s="34"/>
      <c r="D55" s="34"/>
      <c r="F55" s="42"/>
    </row>
    <row r="56" spans="1:4" ht="18" customHeight="1">
      <c r="A56" s="28" t="s">
        <v>181</v>
      </c>
      <c r="B56" s="26" t="s">
        <v>47</v>
      </c>
      <c r="C56" s="29">
        <v>700000</v>
      </c>
      <c r="D56" s="29">
        <v>700000</v>
      </c>
    </row>
    <row r="57" spans="1:4" ht="18" customHeight="1">
      <c r="A57" s="28" t="s">
        <v>182</v>
      </c>
      <c r="B57" s="26" t="s">
        <v>48</v>
      </c>
      <c r="C57" s="29">
        <v>119533</v>
      </c>
      <c r="D57" s="29">
        <v>119533</v>
      </c>
    </row>
    <row r="58" spans="1:5" ht="18" customHeight="1">
      <c r="A58" s="28" t="s">
        <v>183</v>
      </c>
      <c r="B58" s="26" t="s">
        <v>49</v>
      </c>
      <c r="C58" s="29">
        <f>460264+3747086-2677114</f>
        <v>1530236</v>
      </c>
      <c r="D58" s="29">
        <v>860721</v>
      </c>
      <c r="E58" s="42"/>
    </row>
    <row r="59" spans="1:4" ht="18" customHeight="1">
      <c r="A59" s="28" t="s">
        <v>184</v>
      </c>
      <c r="B59" s="26" t="s">
        <v>50</v>
      </c>
      <c r="C59" s="29"/>
      <c r="D59" s="29"/>
    </row>
    <row r="60" spans="1:6" ht="18" customHeight="1">
      <c r="A60" s="28" t="s">
        <v>185</v>
      </c>
      <c r="B60" s="26" t="s">
        <v>51</v>
      </c>
      <c r="C60" s="29">
        <v>-34275345</v>
      </c>
      <c r="D60" s="29">
        <v>-33852107</v>
      </c>
      <c r="E60" s="42"/>
      <c r="F60" s="42"/>
    </row>
    <row r="61" spans="1:5" ht="18" customHeight="1">
      <c r="A61" s="28" t="s">
        <v>186</v>
      </c>
      <c r="B61" s="26" t="s">
        <v>52</v>
      </c>
      <c r="C61" s="29">
        <f>13926365-176365</f>
        <v>13750000</v>
      </c>
      <c r="D61" s="29">
        <v>18750000</v>
      </c>
      <c r="E61" s="42"/>
    </row>
    <row r="62" spans="1:5" ht="18" customHeight="1">
      <c r="A62" s="28" t="s">
        <v>187</v>
      </c>
      <c r="B62" s="26" t="s">
        <v>53</v>
      </c>
      <c r="C62" s="29"/>
      <c r="D62" s="29"/>
      <c r="E62" s="42"/>
    </row>
    <row r="63" spans="1:4" ht="18" customHeight="1">
      <c r="A63" s="28" t="s">
        <v>188</v>
      </c>
      <c r="B63" s="26" t="s">
        <v>54</v>
      </c>
      <c r="C63" s="30">
        <f>C56+C57+C58-C59+C60+C61+C62</f>
        <v>-18175576</v>
      </c>
      <c r="D63" s="30">
        <f>D56+D57+D58-D59+D60+D61+D62</f>
        <v>-13421853</v>
      </c>
    </row>
    <row r="77" spans="1:2" ht="14.25">
      <c r="A77" s="38"/>
      <c r="B77" s="39"/>
    </row>
    <row r="78" spans="1:2" ht="14.25">
      <c r="A78" s="40"/>
      <c r="B78" s="39"/>
    </row>
    <row r="79" spans="1:2" ht="14.25">
      <c r="A79" s="40"/>
      <c r="B79" s="39"/>
    </row>
    <row r="80" spans="1:2" ht="14.25">
      <c r="A80" s="40"/>
      <c r="B80" s="39"/>
    </row>
    <row r="81" spans="1:2" ht="14.25">
      <c r="A81" s="40"/>
      <c r="B81" s="39"/>
    </row>
    <row r="82" spans="1:2" ht="14.25">
      <c r="A82" s="40"/>
      <c r="B82" s="39"/>
    </row>
    <row r="83" spans="1:2" ht="14.25">
      <c r="A83" s="40"/>
      <c r="B83" s="39"/>
    </row>
    <row r="84" spans="1:2" ht="14.25">
      <c r="A84" s="40"/>
      <c r="B84" s="39"/>
    </row>
    <row r="85" spans="1:2" ht="14.25">
      <c r="A85" s="40"/>
      <c r="B85" s="39"/>
    </row>
    <row r="86" spans="1:2" ht="14.25">
      <c r="A86" s="40"/>
      <c r="B86" s="39"/>
    </row>
    <row r="87" spans="1:2" ht="14.25">
      <c r="A87" s="40"/>
      <c r="B87" s="39"/>
    </row>
    <row r="88" spans="1:2" ht="14.25">
      <c r="A88" s="40"/>
      <c r="B88" s="39"/>
    </row>
    <row r="89" ht="14.25">
      <c r="B89" s="39"/>
    </row>
    <row r="90" ht="14.25">
      <c r="B90" s="39"/>
    </row>
    <row r="91" ht="14.25">
      <c r="B91" s="39"/>
    </row>
    <row r="92" ht="14.25">
      <c r="B92" s="39"/>
    </row>
    <row r="93" ht="14.25">
      <c r="B93" s="39"/>
    </row>
    <row r="94" ht="14.25">
      <c r="B94" s="39"/>
    </row>
    <row r="95" ht="14.25">
      <c r="B95" s="39"/>
    </row>
    <row r="96" ht="14.25">
      <c r="B96" s="39"/>
    </row>
    <row r="97" ht="14.25">
      <c r="B97" s="39"/>
    </row>
    <row r="98" ht="14.25">
      <c r="B98" s="39"/>
    </row>
  </sheetData>
  <sheetProtection/>
  <mergeCells count="1">
    <mergeCell ref="A1:D1"/>
  </mergeCells>
  <printOptions horizontalCentered="1"/>
  <pageMargins left="0.28" right="0.62" top="0.5" bottom="0.1968503937007874" header="0.1968503937007874" footer="0.1968503937007874"/>
  <pageSetup fitToHeight="1" fitToWidth="1" horizontalDpi="300" verticalDpi="3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72.57421875" style="10" customWidth="1"/>
    <col min="2" max="2" width="5.28125" style="10" customWidth="1"/>
    <col min="3" max="3" width="16.8515625" style="10" customWidth="1"/>
    <col min="4" max="4" width="16.57421875" style="10" customWidth="1"/>
    <col min="5" max="5" width="15.00390625" style="10" bestFit="1" customWidth="1"/>
    <col min="6" max="6" width="15.57421875" style="10" bestFit="1" customWidth="1"/>
    <col min="7" max="7" width="14.8515625" style="10" customWidth="1"/>
    <col min="8" max="8" width="13.421875" style="10" bestFit="1" customWidth="1"/>
    <col min="9" max="16384" width="9.140625" style="10" customWidth="1"/>
  </cols>
  <sheetData>
    <row r="1" spans="1:4" s="21" customFormat="1" ht="15">
      <c r="A1" s="22" t="s">
        <v>189</v>
      </c>
      <c r="B1" s="26" t="s">
        <v>103</v>
      </c>
      <c r="C1" s="34"/>
      <c r="D1" s="34"/>
    </row>
    <row r="2" spans="1:4" s="21" customFormat="1" ht="28.5" customHeight="1">
      <c r="A2" s="28" t="s">
        <v>190</v>
      </c>
      <c r="B2" s="26" t="s">
        <v>55</v>
      </c>
      <c r="C2" s="33">
        <f>C4+C6+C7+C8+C9+C10+C11+C12+C13</f>
        <v>8610338</v>
      </c>
      <c r="D2" s="33">
        <f>D4+D6+D7+D8+D9+D10+D11+D12+D13</f>
        <v>7434723</v>
      </c>
    </row>
    <row r="3" spans="1:4" s="21" customFormat="1" ht="28.5">
      <c r="A3" s="28" t="s">
        <v>191</v>
      </c>
      <c r="B3" s="26" t="s">
        <v>56</v>
      </c>
      <c r="C3" s="33"/>
      <c r="D3" s="33"/>
    </row>
    <row r="4" spans="1:4" s="21" customFormat="1" ht="14.25">
      <c r="A4" s="28" t="s">
        <v>192</v>
      </c>
      <c r="B4" s="26" t="s">
        <v>57</v>
      </c>
      <c r="C4" s="29"/>
      <c r="D4" s="29"/>
    </row>
    <row r="5" spans="1:4" s="21" customFormat="1" ht="14.25">
      <c r="A5" s="28" t="s">
        <v>193</v>
      </c>
      <c r="B5" s="26" t="s">
        <v>58</v>
      </c>
      <c r="C5" s="29"/>
      <c r="D5" s="29"/>
    </row>
    <row r="6" spans="1:4" s="21" customFormat="1" ht="14.25">
      <c r="A6" s="28" t="s">
        <v>194</v>
      </c>
      <c r="B6" s="26" t="s">
        <v>59</v>
      </c>
      <c r="C6" s="35"/>
      <c r="D6" s="35"/>
    </row>
    <row r="7" spans="1:4" s="21" customFormat="1" ht="14.25">
      <c r="A7" s="28" t="s">
        <v>195</v>
      </c>
      <c r="B7" s="26" t="s">
        <v>60</v>
      </c>
      <c r="C7" s="29"/>
      <c r="D7" s="29"/>
    </row>
    <row r="8" spans="1:4" s="21" customFormat="1" ht="28.5">
      <c r="A8" s="28" t="s">
        <v>196</v>
      </c>
      <c r="B8" s="26" t="s">
        <v>61</v>
      </c>
      <c r="C8" s="35"/>
      <c r="D8" s="35"/>
    </row>
    <row r="9" spans="1:4" s="21" customFormat="1" ht="14.25">
      <c r="A9" s="28" t="s">
        <v>197</v>
      </c>
      <c r="B9" s="26" t="s">
        <v>62</v>
      </c>
      <c r="C9" s="29"/>
      <c r="D9" s="29"/>
    </row>
    <row r="10" spans="1:6" s="21" customFormat="1" ht="14.25">
      <c r="A10" s="28" t="s">
        <v>198</v>
      </c>
      <c r="B10" s="26" t="s">
        <v>63</v>
      </c>
      <c r="C10" s="29"/>
      <c r="D10" s="29"/>
      <c r="F10" s="42"/>
    </row>
    <row r="11" spans="1:5" s="21" customFormat="1" ht="14.25">
      <c r="A11" s="28" t="s">
        <v>199</v>
      </c>
      <c r="B11" s="26" t="s">
        <v>64</v>
      </c>
      <c r="C11" s="29">
        <f>8318710+291628</f>
        <v>8610338</v>
      </c>
      <c r="D11" s="29">
        <v>7434723</v>
      </c>
      <c r="E11" s="42"/>
    </row>
    <row r="12" spans="1:5" s="21" customFormat="1" ht="14.25">
      <c r="A12" s="28" t="s">
        <v>200</v>
      </c>
      <c r="B12" s="26" t="s">
        <v>65</v>
      </c>
      <c r="C12" s="29"/>
      <c r="D12" s="29"/>
      <c r="E12" s="47"/>
    </row>
    <row r="13" spans="1:5" s="21" customFormat="1" ht="14.25">
      <c r="A13" s="28" t="s">
        <v>201</v>
      </c>
      <c r="B13" s="26" t="s">
        <v>66</v>
      </c>
      <c r="C13" s="29"/>
      <c r="D13" s="29"/>
      <c r="E13" s="42"/>
    </row>
    <row r="14" spans="1:7" ht="42.75">
      <c r="A14" s="28" t="s">
        <v>202</v>
      </c>
      <c r="B14" s="26" t="s">
        <v>67</v>
      </c>
      <c r="C14" s="33">
        <f>+C17+C18+C19+C20+C21+C23+C24+C25+C26+C27+C28+C29+C30+C31+C32+C22</f>
        <v>135776066</v>
      </c>
      <c r="D14" s="33">
        <f>+D17+D18+D19+D20+D21+D23+D24+D25+D26+D27+D28+D29+D30+D31+D32+D22</f>
        <v>211013943</v>
      </c>
      <c r="E14" s="43"/>
      <c r="F14" s="43"/>
      <c r="G14" s="50"/>
    </row>
    <row r="15" spans="1:6" ht="28.5">
      <c r="A15" s="28" t="s">
        <v>203</v>
      </c>
      <c r="B15" s="26" t="s">
        <v>68</v>
      </c>
      <c r="C15" s="33">
        <f>+C17+C19+C21+C23+C24+C25+C26+C27+C28+C32</f>
        <v>57979280</v>
      </c>
      <c r="D15" s="33">
        <f>+D17+D19+D21+D23+D24+D25+D26+D27+D28+D32</f>
        <v>66538953</v>
      </c>
      <c r="E15" s="43"/>
      <c r="F15" s="43"/>
    </row>
    <row r="16" spans="1:4" ht="14.25">
      <c r="A16" s="51" t="s">
        <v>204</v>
      </c>
      <c r="B16" s="26" t="s">
        <v>69</v>
      </c>
      <c r="C16" s="29"/>
      <c r="D16" s="29"/>
    </row>
    <row r="17" spans="1:6" ht="14.25">
      <c r="A17" s="51" t="s">
        <v>205</v>
      </c>
      <c r="B17" s="26" t="s">
        <v>70</v>
      </c>
      <c r="C17" s="29">
        <f>5852869+28+176365</f>
        <v>6029262</v>
      </c>
      <c r="D17" s="29">
        <f>7434972</f>
        <v>7434972</v>
      </c>
      <c r="E17" s="58"/>
      <c r="F17" s="43"/>
    </row>
    <row r="18" spans="1:5" ht="14.25">
      <c r="A18" s="51" t="s">
        <v>206</v>
      </c>
      <c r="B18" s="26" t="s">
        <v>71</v>
      </c>
      <c r="C18" s="29"/>
      <c r="D18" s="29"/>
      <c r="E18" s="43"/>
    </row>
    <row r="19" spans="1:4" ht="14.25">
      <c r="A19" s="51" t="s">
        <v>207</v>
      </c>
      <c r="B19" s="26" t="s">
        <v>72</v>
      </c>
      <c r="C19" s="29">
        <v>355385</v>
      </c>
      <c r="D19" s="29">
        <v>5374693</v>
      </c>
    </row>
    <row r="20" spans="1:7" ht="14.25">
      <c r="A20" s="51" t="s">
        <v>208</v>
      </c>
      <c r="B20" s="26" t="s">
        <v>73</v>
      </c>
      <c r="C20" s="29"/>
      <c r="D20" s="29"/>
      <c r="E20" s="43"/>
      <c r="G20" s="43"/>
    </row>
    <row r="21" spans="1:7" ht="28.5">
      <c r="A21" s="51" t="s">
        <v>209</v>
      </c>
      <c r="B21" s="26" t="s">
        <v>74</v>
      </c>
      <c r="C21" s="29">
        <v>42100112</v>
      </c>
      <c r="D21" s="29"/>
      <c r="E21" s="43"/>
      <c r="F21" s="43"/>
      <c r="G21" s="43"/>
    </row>
    <row r="22" spans="1:8" ht="14.25">
      <c r="A22" s="51" t="s">
        <v>210</v>
      </c>
      <c r="B22" s="26" t="s">
        <v>75</v>
      </c>
      <c r="C22" s="29">
        <v>0</v>
      </c>
      <c r="D22" s="29"/>
      <c r="E22" s="46"/>
      <c r="F22" s="46"/>
      <c r="G22" s="46"/>
      <c r="H22" s="43"/>
    </row>
    <row r="23" spans="1:8" ht="14.25">
      <c r="A23" s="51" t="s">
        <v>211</v>
      </c>
      <c r="B23" s="26" t="s">
        <v>76</v>
      </c>
      <c r="C23" s="29">
        <v>940831</v>
      </c>
      <c r="D23" s="29">
        <v>1392301</v>
      </c>
      <c r="E23" s="46"/>
      <c r="F23" s="46"/>
      <c r="G23" s="46"/>
      <c r="H23" s="43"/>
    </row>
    <row r="24" spans="1:7" ht="14.25">
      <c r="A24" s="51" t="s">
        <v>212</v>
      </c>
      <c r="B24" s="26" t="s">
        <v>77</v>
      </c>
      <c r="C24" s="29">
        <f>43255428-38569105-5</f>
        <v>4686318</v>
      </c>
      <c r="D24" s="29">
        <v>42907874</v>
      </c>
      <c r="E24" s="46"/>
      <c r="F24" s="49"/>
      <c r="G24" s="47"/>
    </row>
    <row r="25" spans="1:7" ht="14.25">
      <c r="A25" s="51" t="s">
        <v>213</v>
      </c>
      <c r="B25" s="26" t="s">
        <v>78</v>
      </c>
      <c r="C25" s="29">
        <v>112937</v>
      </c>
      <c r="D25" s="29">
        <v>250307</v>
      </c>
      <c r="E25" s="48"/>
      <c r="F25" s="46"/>
      <c r="G25" s="47"/>
    </row>
    <row r="26" spans="1:7" ht="14.25">
      <c r="A26" s="51" t="s">
        <v>214</v>
      </c>
      <c r="B26" s="26" t="s">
        <v>79</v>
      </c>
      <c r="C26" s="29">
        <f>6755033-3531007-112937</f>
        <v>3111089</v>
      </c>
      <c r="D26" s="29">
        <f>10767051-250307-2686362</f>
        <v>7830382</v>
      </c>
      <c r="E26" s="46"/>
      <c r="F26" s="46"/>
      <c r="G26" s="47"/>
    </row>
    <row r="27" spans="1:7" ht="14.25">
      <c r="A27" s="51" t="s">
        <v>215</v>
      </c>
      <c r="B27" s="26" t="s">
        <v>80</v>
      </c>
      <c r="C27" s="29">
        <v>172624</v>
      </c>
      <c r="D27" s="29">
        <v>171777</v>
      </c>
      <c r="E27" s="46"/>
      <c r="F27" s="47"/>
      <c r="G27" s="47"/>
    </row>
    <row r="28" spans="1:7" ht="14.25">
      <c r="A28" s="51" t="s">
        <v>216</v>
      </c>
      <c r="B28" s="26" t="s">
        <v>81</v>
      </c>
      <c r="C28" s="29">
        <v>438898</v>
      </c>
      <c r="D28" s="29">
        <v>1129684</v>
      </c>
      <c r="E28" s="47"/>
      <c r="F28" s="47"/>
      <c r="G28" s="47"/>
    </row>
    <row r="29" spans="1:7" ht="14.25">
      <c r="A29" s="51" t="s">
        <v>217</v>
      </c>
      <c r="B29" s="26" t="s">
        <v>82</v>
      </c>
      <c r="C29" s="29">
        <f>6754083-1742328-291628</f>
        <v>4720127</v>
      </c>
      <c r="D29" s="29">
        <f>4240693+140234297-136507129</f>
        <v>7967861</v>
      </c>
      <c r="E29" s="47"/>
      <c r="F29" s="49"/>
      <c r="G29" s="47"/>
    </row>
    <row r="30" spans="1:7" ht="14.25">
      <c r="A30" s="51" t="s">
        <v>218</v>
      </c>
      <c r="B30" s="26" t="s">
        <v>83</v>
      </c>
      <c r="C30" s="29">
        <f>1742328-28+71334359</f>
        <v>73076659</v>
      </c>
      <c r="D30" s="29">
        <v>136507129</v>
      </c>
      <c r="E30" s="46"/>
      <c r="F30" s="47"/>
      <c r="G30" s="47"/>
    </row>
    <row r="31" spans="1:7" ht="14.25">
      <c r="A31" s="51" t="s">
        <v>219</v>
      </c>
      <c r="B31" s="26" t="s">
        <v>84</v>
      </c>
      <c r="C31" s="29"/>
      <c r="D31" s="29"/>
      <c r="E31" s="46"/>
      <c r="F31" s="47"/>
      <c r="G31" s="47"/>
    </row>
    <row r="32" spans="1:7" ht="14.25">
      <c r="A32" s="51" t="s">
        <v>220</v>
      </c>
      <c r="B32" s="26" t="s">
        <v>85</v>
      </c>
      <c r="C32" s="29">
        <v>31824</v>
      </c>
      <c r="D32" s="29">
        <v>46963</v>
      </c>
      <c r="E32" s="46"/>
      <c r="F32" s="47"/>
      <c r="G32" s="47"/>
    </row>
    <row r="33" spans="1:4" ht="14.25">
      <c r="A33" s="51" t="s">
        <v>221</v>
      </c>
      <c r="B33" s="26" t="s">
        <v>86</v>
      </c>
      <c r="C33" s="30">
        <f>C2+C14</f>
        <v>144386404</v>
      </c>
      <c r="D33" s="30">
        <f>D2+D14</f>
        <v>218448666</v>
      </c>
    </row>
    <row r="34" spans="1:4" ht="14.25">
      <c r="A34" s="51" t="s">
        <v>222</v>
      </c>
      <c r="B34" s="26" t="s">
        <v>87</v>
      </c>
      <c r="C34" s="30">
        <f>C33+list02!C63</f>
        <v>126210828</v>
      </c>
      <c r="D34" s="30">
        <f>D33+list02!D63</f>
        <v>205026813</v>
      </c>
    </row>
    <row r="35" spans="3:7" ht="12.75">
      <c r="C35" s="43">
        <f>C34-list02!C53</f>
        <v>0</v>
      </c>
      <c r="D35" s="43">
        <f>D34-list02!D53</f>
        <v>0</v>
      </c>
      <c r="E35" s="43"/>
      <c r="F35" s="43"/>
      <c r="G35" s="43"/>
    </row>
    <row r="36" ht="12.75">
      <c r="D36" s="43"/>
    </row>
    <row r="37" spans="1:4" ht="19.5" customHeight="1">
      <c r="A37" s="81" t="s">
        <v>223</v>
      </c>
      <c r="B37" s="81"/>
      <c r="C37" s="81"/>
      <c r="D37" s="81"/>
    </row>
    <row r="38" spans="1:4" ht="51">
      <c r="A38" s="17" t="s">
        <v>128</v>
      </c>
      <c r="B38" s="18" t="s">
        <v>130</v>
      </c>
      <c r="C38" s="18" t="s">
        <v>129</v>
      </c>
      <c r="D38" s="18" t="s">
        <v>132</v>
      </c>
    </row>
    <row r="39" spans="1:4" ht="12.75">
      <c r="A39" s="8">
        <v>1</v>
      </c>
      <c r="B39" s="9">
        <v>2</v>
      </c>
      <c r="C39" s="9">
        <v>3</v>
      </c>
      <c r="D39" s="9">
        <v>4</v>
      </c>
    </row>
    <row r="40" spans="1:4" ht="12.75">
      <c r="A40" s="7" t="s">
        <v>224</v>
      </c>
      <c r="B40" s="1" t="s">
        <v>88</v>
      </c>
      <c r="C40" s="11"/>
      <c r="D40" s="11"/>
    </row>
    <row r="41" spans="1:4" ht="12.75">
      <c r="A41" s="7" t="s">
        <v>225</v>
      </c>
      <c r="B41" s="1" t="s">
        <v>89</v>
      </c>
      <c r="C41" s="11"/>
      <c r="D41" s="11"/>
    </row>
    <row r="42" spans="1:4" ht="12.75">
      <c r="A42" s="7" t="s">
        <v>226</v>
      </c>
      <c r="B42" s="1" t="s">
        <v>90</v>
      </c>
      <c r="C42" s="11"/>
      <c r="D42" s="11"/>
    </row>
    <row r="43" spans="1:4" ht="12.75">
      <c r="A43" s="7" t="s">
        <v>227</v>
      </c>
      <c r="B43" s="1" t="s">
        <v>91</v>
      </c>
      <c r="C43" s="11"/>
      <c r="D43" s="11"/>
    </row>
    <row r="44" spans="1:4" ht="12.75">
      <c r="A44" s="7" t="s">
        <v>228</v>
      </c>
      <c r="B44" s="1" t="s">
        <v>92</v>
      </c>
      <c r="C44" s="11"/>
      <c r="D44" s="11"/>
    </row>
    <row r="45" spans="1:4" ht="12.75">
      <c r="A45" s="7" t="s">
        <v>229</v>
      </c>
      <c r="B45" s="1" t="s">
        <v>93</v>
      </c>
      <c r="C45" s="11"/>
      <c r="D45" s="11"/>
    </row>
    <row r="46" spans="1:4" ht="12.75">
      <c r="A46" s="7" t="s">
        <v>230</v>
      </c>
      <c r="B46" s="1" t="s">
        <v>94</v>
      </c>
      <c r="C46" s="11"/>
      <c r="D46" s="11"/>
    </row>
    <row r="47" spans="1:4" ht="12.75">
      <c r="A47" s="7" t="s">
        <v>231</v>
      </c>
      <c r="B47" s="1" t="s">
        <v>95</v>
      </c>
      <c r="C47" s="11"/>
      <c r="D47" s="11"/>
    </row>
    <row r="48" spans="1:4" ht="12.75">
      <c r="A48" s="7" t="s">
        <v>232</v>
      </c>
      <c r="B48" s="1" t="s">
        <v>96</v>
      </c>
      <c r="C48" s="11"/>
      <c r="D48" s="11"/>
    </row>
    <row r="49" spans="1:4" ht="12.75">
      <c r="A49" s="7" t="s">
        <v>233</v>
      </c>
      <c r="B49" s="1" t="s">
        <v>101</v>
      </c>
      <c r="C49" s="11"/>
      <c r="D49" s="11"/>
    </row>
    <row r="50" spans="1:4" ht="12.75">
      <c r="A50" s="7" t="s">
        <v>234</v>
      </c>
      <c r="B50" s="1" t="s">
        <v>97</v>
      </c>
      <c r="C50" s="11"/>
      <c r="D50" s="11"/>
    </row>
    <row r="51" spans="1:4" ht="25.5">
      <c r="A51" s="7" t="s">
        <v>235</v>
      </c>
      <c r="B51" s="1" t="s">
        <v>98</v>
      </c>
      <c r="C51" s="11"/>
      <c r="D51" s="11"/>
    </row>
    <row r="52" spans="1:4" ht="12.75">
      <c r="A52" s="7" t="s">
        <v>236</v>
      </c>
      <c r="B52" s="1" t="s">
        <v>99</v>
      </c>
      <c r="C52" s="11"/>
      <c r="D52" s="11"/>
    </row>
    <row r="53" spans="1:4" ht="12.75">
      <c r="A53" s="7" t="s">
        <v>237</v>
      </c>
      <c r="B53" s="1" t="s">
        <v>100</v>
      </c>
      <c r="C53" s="11"/>
      <c r="D53" s="11"/>
    </row>
    <row r="54" spans="1:4" ht="39.75" customHeight="1">
      <c r="A54" s="71" t="s">
        <v>238</v>
      </c>
      <c r="B54" s="71"/>
      <c r="C54" s="71"/>
      <c r="D54" s="71"/>
    </row>
    <row r="55" spans="1:4" ht="12.75">
      <c r="A55" s="20"/>
      <c r="B55" s="20"/>
      <c r="C55" s="20"/>
      <c r="D55" s="20"/>
    </row>
    <row r="56" spans="1:4" ht="12.75">
      <c r="A56" s="82" t="s">
        <v>239</v>
      </c>
      <c r="B56" s="82"/>
      <c r="C56" s="82"/>
      <c r="D56" s="82"/>
    </row>
    <row r="57" spans="1:10" ht="12.75">
      <c r="A57" s="80" t="s">
        <v>249</v>
      </c>
      <c r="B57" s="80"/>
      <c r="C57" s="80"/>
      <c r="D57" s="80"/>
      <c r="E57" s="45"/>
      <c r="F57" s="45"/>
      <c r="G57" s="45"/>
      <c r="H57" s="45"/>
      <c r="I57" s="45"/>
      <c r="J57" s="45"/>
    </row>
    <row r="58" spans="1:4" ht="12.75">
      <c r="A58" s="41"/>
      <c r="B58" s="41"/>
      <c r="C58" s="41"/>
      <c r="D58" s="41"/>
    </row>
    <row r="59" spans="1:4" ht="12.75">
      <c r="A59" s="79" t="s">
        <v>240</v>
      </c>
      <c r="B59" s="79"/>
      <c r="C59" s="79"/>
      <c r="D59" s="79"/>
    </row>
    <row r="60" spans="1:4" ht="12.75">
      <c r="A60" s="80" t="s">
        <v>248</v>
      </c>
      <c r="B60" s="80"/>
      <c r="C60" s="80"/>
      <c r="D60" s="80"/>
    </row>
  </sheetData>
  <sheetProtection/>
  <mergeCells count="6">
    <mergeCell ref="A59:D59"/>
    <mergeCell ref="A60:D60"/>
    <mergeCell ref="A54:D54"/>
    <mergeCell ref="A37:D37"/>
    <mergeCell ref="A56:D56"/>
    <mergeCell ref="A57:D57"/>
  </mergeCells>
  <printOptions horizontalCentered="1"/>
  <pageMargins left="0.56" right="0.1968503937007874" top="0.38" bottom="0.27" header="0.1968503937007874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2018-10-26T07:08:50Z</cp:lastPrinted>
  <dcterms:created xsi:type="dcterms:W3CDTF">2008-03-03T23:56:31Z</dcterms:created>
  <dcterms:modified xsi:type="dcterms:W3CDTF">2018-10-26T11:10:59Z</dcterms:modified>
  <cp:category/>
  <cp:version/>
  <cp:contentType/>
  <cp:contentStatus/>
</cp:coreProperties>
</file>